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2\Gnumneri plan 2022\"/>
    </mc:Choice>
  </mc:AlternateContent>
  <xr:revisionPtr revIDLastSave="0" documentId="13_ncr:1_{C68F3607-62D1-49E2-9CEF-B8DEF88DA08A}" xr6:coauthVersionLast="47" xr6:coauthVersionMax="47" xr10:uidLastSave="{00000000-0000-0000-0000-000000000000}"/>
  <bookViews>
    <workbookView xWindow="-120" yWindow="-120" windowWidth="29040" windowHeight="16440" tabRatio="737" firstSheet="1" activeTab="1" xr2:uid="{00000000-000D-0000-FFFF-FFFF00000000}"/>
  </bookViews>
  <sheets>
    <sheet name="Sheet1" sheetId="1" state="hidden" r:id="rId1"/>
    <sheet name="2022" sheetId="6" r:id="rId2"/>
    <sheet name="nyuter" sheetId="5" r:id="rId3"/>
    <sheet name="Sheet3 (2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'2022'!$A$6:$P$6</definedName>
    <definedName name="_xlnm._FilterDatabase" localSheetId="0" hidden="1">Sheet1!$B$3:$H$376</definedName>
    <definedName name="_xlnm._FilterDatabase" localSheetId="3" hidden="1">'Sheet3 (2)'!$A$6:$O$6</definedName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Area" localSheetId="2">nyuter!$G$4:$H$20</definedName>
    <definedName name="_xlnm.Print_Area" localSheetId="3">'Sheet3 (2)'!$B$43:$M$50</definedName>
    <definedName name="_xlnm.Print_Titles" localSheetId="1">'2022'!$6:$6</definedName>
    <definedName name="_xlnm.Print_Titles" localSheetId="3">'Sheet3 (2)'!$6:$6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 localSheetId="1">#REF!</definedName>
    <definedName name="SSS" localSheetId="3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6" l="1"/>
  <c r="L25" i="6" s="1"/>
  <c r="J26" i="6"/>
  <c r="K60" i="6"/>
  <c r="L60" i="6" s="1"/>
  <c r="L59" i="6"/>
  <c r="L58" i="6"/>
  <c r="L57" i="6"/>
  <c r="L56" i="6"/>
  <c r="L27" i="6"/>
  <c r="K22" i="6"/>
  <c r="L22" i="6" s="1"/>
  <c r="L21" i="6"/>
  <c r="L16" i="6"/>
  <c r="K17" i="6"/>
  <c r="L17" i="6" s="1"/>
  <c r="K7" i="6"/>
  <c r="L8" i="6" s="1"/>
  <c r="J60" i="6"/>
  <c r="L150" i="4"/>
  <c r="L148" i="4"/>
  <c r="L149" i="4"/>
  <c r="L147" i="4"/>
  <c r="L146" i="4"/>
  <c r="L145" i="4"/>
  <c r="L125" i="4"/>
  <c r="L121" i="4"/>
  <c r="L124" i="4"/>
  <c r="K121" i="4"/>
  <c r="K106" i="4"/>
  <c r="N106" i="4"/>
  <c r="L116" i="4"/>
  <c r="L115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D19" i="5"/>
  <c r="E19" i="5" s="1"/>
  <c r="E18" i="5"/>
  <c r="D18" i="5"/>
  <c r="D17" i="5"/>
  <c r="E17" i="5" s="1"/>
  <c r="E16" i="5"/>
  <c r="E15" i="5"/>
  <c r="D14" i="5"/>
  <c r="E14" i="5" s="1"/>
  <c r="E13" i="5"/>
  <c r="D12" i="5"/>
  <c r="E12" i="5" s="1"/>
  <c r="D11" i="5"/>
  <c r="E11" i="5" s="1"/>
  <c r="D10" i="5"/>
  <c r="E10" i="5" s="1"/>
  <c r="C10" i="5"/>
  <c r="C20" i="5" s="1"/>
  <c r="C4" i="5" s="1"/>
  <c r="E9" i="5"/>
  <c r="D9" i="5"/>
  <c r="D8" i="5"/>
  <c r="E8" i="5" s="1"/>
  <c r="E7" i="5"/>
  <c r="D7" i="5"/>
  <c r="D6" i="5"/>
  <c r="E6" i="5" s="1"/>
  <c r="E5" i="5"/>
  <c r="D5" i="5"/>
  <c r="J82" i="6" l="1"/>
  <c r="D20" i="5"/>
  <c r="E20" i="5" s="1"/>
  <c r="E4" i="5" s="1"/>
  <c r="D4" i="5" l="1"/>
  <c r="J11" i="4" l="1"/>
  <c r="J10" i="4"/>
  <c r="J9" i="4"/>
  <c r="J8" i="4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18FDCD42-4356-4767-8F2C-0452A9B096B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Հաշվարկվել է 2016-2018թթ․ միջին տարեկան ծախս (2016թ․՝ 122.4 մլն, 2017թ․՝ 64.8 մլն և 2018թ․՝ 57.581 մլն դրամ)</t>
        </r>
      </text>
    </comment>
    <comment ref="C5" authorId="0" shapeId="0" xr:uid="{A9EA17E0-0A70-4934-9AD9-4019C559334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(ՀՀ 2021թ․ պետ բյուջեով՝ =1206.7/923/1.2*48)</t>
        </r>
      </text>
    </comment>
    <comment ref="D5" authorId="0" shapeId="0" xr:uid="{3E6B7C4D-EB40-430F-91EA-F1838E5118D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 (ՀՀ 2021թ․ պետ բյուջեով՝ =1206.7/923/1.2*48)</t>
        </r>
      </text>
    </comment>
    <comment ref="D6" authorId="0" shapeId="0" xr:uid="{AA579AC7-945E-4CF6-834D-C229B51739F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7" authorId="0" shapeId="0" xr:uid="{5CE97C91-AE10-4E60-911A-0AF5935AD7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7" authorId="0" shapeId="0" xr:uid="{A798233E-3DAF-479E-A0E0-BF9E0E235E3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D8" authorId="0" shapeId="0" xr:uid="{99B749EB-3952-42B8-AA11-371322B3149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9" authorId="0" shapeId="0" xr:uid="{0F03FC5F-8967-4468-A32C-5425718D0BF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9" authorId="0" shapeId="0" xr:uid="{FF7F59F0-8A94-4BE1-B497-FE1E7497BF7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0" authorId="0" shapeId="0" xr:uid="{F14437D8-EE1C-4861-95BC-F4ADEF5B05A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հաշիվների։
Ներառում է նաև՝
</t>
        </r>
        <r>
          <rPr>
            <b/>
            <sz val="9"/>
            <color indexed="81"/>
            <rFont val="Tahoma"/>
            <family val="2"/>
          </rPr>
          <t xml:space="preserve">1) </t>
        </r>
        <r>
          <rPr>
            <sz val="9"/>
            <color indexed="81"/>
            <rFont val="Tahoma"/>
            <family val="2"/>
          </rPr>
          <t xml:space="preserve">73.764տ ծծմբական թթու (հարկային հաշիվներ՝ 17.11.2020 Ա6843111961 և 06.08.2020 Ա0399688157),
</t>
        </r>
        <r>
          <rPr>
            <b/>
            <sz val="9"/>
            <color indexed="81"/>
            <rFont val="Tahoma"/>
            <family val="2"/>
          </rPr>
          <t xml:space="preserve">2) </t>
        </r>
        <r>
          <rPr>
            <sz val="9"/>
            <color indexed="81"/>
            <rFont val="Tahoma"/>
            <family val="2"/>
          </rPr>
          <t xml:space="preserve">64.171տ կաուստիկ սոդա (նատրիումի հիդրոքսիդ) (Ա5942248890, Ա7419506337, Ա9214824182, Ա2363013644, Ա8171254655, Ա9295839116),
</t>
        </r>
        <r>
          <rPr>
            <b/>
            <sz val="9"/>
            <color indexed="81"/>
            <rFont val="Tahoma"/>
            <family val="2"/>
          </rPr>
          <t xml:space="preserve">3) </t>
        </r>
        <r>
          <rPr>
            <sz val="9"/>
            <color indexed="81"/>
            <rFont val="Tahoma"/>
            <family val="2"/>
          </rPr>
          <t>5լ ամոնիակի ջրային լուծույթ (14.02.2020 Ա2337365508)։
Հաշվի առնելով կայանի աշխատանքի զգալի աճը՝ լրացուցիչ անհրաժեշտ զտող նյութեր՝
1) An-31` 15000կգ*145руб*6.6,
2) Ав-17-8՝ 18000կգ*155руб*6.6,
3) Ку-2-8՝ 7000կգ*80руб*6.6,
4) Սուլֆոածուղ 6000կգ*0.137$*486.86,</t>
        </r>
      </text>
    </comment>
    <comment ref="D10" authorId="0" shapeId="0" xr:uid="{9F835F26-CD66-4CDC-AA7D-A88DFDFABFE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1" authorId="0" shapeId="0" xr:uid="{78FBF58A-1171-4873-ABBB-03234C74A6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1" authorId="0" shapeId="0" xr:uid="{8547A129-520E-409B-9FEB-C3E82BC227F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2" authorId="0" shapeId="0" xr:uid="{2C50D3A0-48A3-4422-B36C-4F16E738FFC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2" authorId="0" shapeId="0" xr:uid="{F36833A6-D07A-4D2C-84FE-DE1C1DE53B3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3" authorId="0" shapeId="0" xr:uid="{69451738-B783-4C03-8B60-EE67AF8F0BD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3" authorId="0" shapeId="0" xr:uid="{60510A1A-C2EA-4DAE-A92C-E7BBD78C181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4" authorId="0" shapeId="0" xr:uid="{87BD8B01-A5B7-40FD-BD72-629AA811393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4" authorId="0" shapeId="0" xr:uid="{A104E71A-C911-45B2-BF8B-C32B761743A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5" authorId="0" shapeId="0" xr:uid="{3B533B57-EE12-4D02-9952-FBCA06E5948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5" authorId="0" shapeId="0" xr:uid="{9FDC159F-9E0B-4D68-9C9D-28CA3EC1E69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D16" authorId="0" shapeId="0" xr:uid="{714B3ED6-8B1B-4BAD-9092-7DF388C1580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7" authorId="0" shapeId="0" xr:uid="{C05E9B42-759B-42D5-BDC1-E49498DA15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7" authorId="0" shapeId="0" xr:uid="{04F9F0DE-6D9B-4D77-8493-D4652D92F54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8" authorId="0" shapeId="0" xr:uid="{3439A08F-D9B5-4C63-B825-B9DFA75432A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8" authorId="0" shapeId="0" xr:uid="{13003A6A-D2FF-4071-B4DB-542DF483D6E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  <comment ref="C19" authorId="0" shapeId="0" xr:uid="{68726E21-D3DE-49F5-9439-43A7DFA0AD8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Վերջին 12 ամսվա (01.11.2019-01.11.2020) փաստ՝ ըստ հարկային հաշիվների </t>
        </r>
      </text>
    </comment>
    <comment ref="D19" authorId="0" shapeId="0" xr:uid="{17692A93-D05A-4EDC-B554-6B97DDD0C35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փաստ՝ ըստ հարկային հաշիվների</t>
        </r>
      </text>
    </comment>
  </commentList>
</comments>
</file>

<file path=xl/sharedStrings.xml><?xml version="1.0" encoding="utf-8"?>
<sst xmlns="http://schemas.openxmlformats.org/spreadsheetml/2006/main" count="3126" uniqueCount="607">
  <si>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</si>
  <si>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</si>
  <si>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</si>
  <si>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</si>
  <si>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</si>
  <si>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</si>
  <si>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</si>
  <si>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</si>
  <si>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</si>
  <si>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</si>
  <si>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</si>
  <si>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</si>
  <si>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</si>
  <si>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</si>
  <si>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</si>
  <si>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</si>
  <si>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</si>
  <si>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</si>
  <si>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</si>
  <si>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</si>
  <si>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</si>
  <si>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</si>
  <si>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</si>
  <si>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</si>
  <si>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</si>
  <si>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</si>
  <si>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</si>
  <si>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</si>
  <si>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</si>
  <si>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</si>
  <si>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</si>
  <si>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</si>
  <si>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</si>
  <si>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</si>
  <si>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</si>
  <si>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</si>
  <si>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</si>
  <si>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</si>
  <si>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</si>
  <si>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</si>
  <si>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</si>
  <si>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</si>
  <si>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</si>
  <si>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</si>
  <si>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</si>
  <si>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</si>
  <si>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</si>
  <si>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</si>
  <si>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</si>
  <si>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</si>
  <si>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</si>
  <si>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</si>
  <si>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</si>
  <si>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</si>
  <si>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</si>
  <si>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</si>
  <si>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</si>
  <si>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</si>
  <si>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</si>
  <si>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</si>
  <si>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</si>
  <si>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</si>
  <si>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</si>
  <si>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</si>
  <si>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</si>
  <si>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</si>
  <si>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</si>
  <si>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</si>
  <si>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</si>
  <si>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</si>
  <si>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</si>
  <si>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</si>
  <si>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</si>
  <si>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</si>
  <si>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</si>
  <si>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</si>
  <si>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</si>
  <si>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</si>
  <si>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</si>
  <si>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</si>
  <si>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</si>
  <si>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</si>
  <si>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</si>
  <si>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</si>
  <si>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</si>
  <si>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</si>
  <si>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</si>
  <si>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</si>
  <si>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</si>
  <si>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</si>
  <si>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</si>
  <si>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</si>
  <si>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</si>
  <si>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</si>
  <si>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</si>
  <si>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</si>
  <si>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</si>
  <si>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</si>
  <si>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</si>
  <si>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</si>
  <si>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</si>
  <si>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</si>
  <si>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</si>
  <si>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</si>
  <si>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</si>
  <si>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</si>
  <si>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</si>
  <si>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</si>
  <si>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</si>
  <si>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</si>
  <si>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</si>
  <si>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</si>
  <si>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</si>
  <si>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</si>
  <si>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</si>
  <si>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</si>
  <si>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</si>
  <si>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</si>
  <si>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</si>
  <si>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</si>
  <si>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</si>
  <si>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</si>
  <si>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</si>
  <si>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</si>
  <si>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</si>
  <si>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</si>
  <si>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</si>
  <si>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</si>
  <si>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</si>
  <si>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</si>
  <si>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</si>
  <si>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</si>
  <si>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</si>
  <si>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</si>
  <si>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</si>
  <si>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</si>
  <si>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</si>
  <si>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</si>
  <si>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</si>
  <si>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</si>
  <si>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</si>
  <si>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</si>
  <si>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</si>
  <si>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</si>
  <si>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</si>
  <si>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</si>
  <si>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</si>
  <si>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</si>
  <si>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</si>
  <si>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</si>
  <si>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</si>
  <si>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</si>
  <si>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</si>
  <si>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</si>
  <si>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</si>
  <si>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</si>
  <si>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</si>
  <si>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</si>
  <si>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</si>
  <si>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</si>
  <si>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</si>
  <si>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</si>
  <si>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</si>
  <si>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</si>
  <si>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</si>
  <si>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</si>
  <si>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</si>
  <si>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</si>
  <si>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</si>
  <si>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</si>
  <si>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</si>
  <si>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</si>
  <si>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</si>
  <si>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</si>
  <si>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</si>
  <si>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</si>
  <si>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</si>
  <si>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</si>
  <si>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</si>
  <si>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</si>
  <si>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</si>
  <si>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</si>
  <si>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</si>
  <si>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</si>
  <si>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</si>
  <si>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</si>
  <si>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</si>
  <si>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</si>
  <si>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</si>
  <si>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</si>
  <si>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</si>
  <si>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</si>
  <si>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</si>
  <si>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</si>
  <si>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</si>
  <si>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</si>
  <si>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</si>
  <si>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</si>
  <si>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</si>
  <si>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</si>
  <si>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</si>
  <si>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</si>
  <si>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</si>
  <si>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</si>
  <si>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</si>
  <si>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</si>
  <si>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</si>
  <si>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</si>
  <si>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</si>
  <si>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</si>
  <si>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</si>
  <si>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</si>
  <si>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</si>
  <si>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</si>
  <si>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</si>
  <si>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</si>
  <si>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</si>
  <si>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</si>
  <si>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</si>
  <si>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</si>
  <si>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</si>
  <si>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</si>
  <si>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</si>
  <si>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</si>
  <si>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</si>
  <si>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</si>
  <si>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</si>
  <si>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</si>
  <si>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</si>
  <si>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</si>
  <si>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</si>
  <si>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</si>
  <si>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</si>
  <si>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</si>
  <si>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</si>
  <si>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</si>
  <si>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</si>
  <si>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</si>
  <si>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</si>
  <si>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</si>
  <si>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</si>
  <si>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</si>
  <si>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</si>
  <si>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</si>
  <si>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</si>
  <si>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</si>
  <si>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</si>
  <si>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</si>
  <si>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</si>
  <si>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</si>
  <si>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</si>
  <si>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</si>
  <si>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</si>
  <si>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</si>
  <si>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</si>
  <si>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</si>
  <si>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</si>
  <si>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</si>
  <si>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</si>
  <si>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</si>
  <si>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</si>
  <si>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</si>
  <si>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</si>
  <si>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</si>
  <si>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</si>
  <si>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</si>
  <si>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</si>
  <si>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</si>
  <si>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</si>
  <si>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</si>
  <si>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</si>
  <si>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</si>
  <si>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</si>
  <si>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</si>
  <si>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</si>
  <si>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</si>
  <si>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</si>
  <si>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</si>
  <si>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</si>
  <si>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</si>
  <si>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</si>
  <si>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</si>
  <si>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</si>
  <si>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</si>
  <si>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</si>
  <si>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</si>
  <si>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</si>
  <si>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</si>
  <si>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</si>
  <si>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</si>
  <si>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</si>
  <si>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</si>
  <si>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</si>
  <si>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</si>
  <si>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</si>
  <si>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</si>
  <si>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</si>
  <si>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</si>
  <si>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</si>
  <si>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</si>
  <si>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</si>
  <si>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</si>
  <si>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</si>
  <si>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</si>
  <si>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</si>
  <si>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</si>
  <si>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</si>
  <si>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</si>
  <si>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</si>
  <si>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</si>
  <si>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</si>
  <si>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</si>
  <si>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</si>
  <si>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</si>
  <si>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</si>
  <si>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</si>
  <si>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</si>
  <si>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</si>
  <si>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</si>
  <si>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</si>
  <si>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</si>
  <si>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</si>
  <si>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</si>
  <si>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</si>
  <si>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</si>
  <si>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</si>
  <si>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</si>
  <si>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</si>
  <si>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</si>
  <si>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</si>
  <si>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</si>
  <si>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</si>
  <si>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</si>
  <si>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</si>
  <si>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</si>
  <si>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</si>
  <si>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</si>
  <si>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</si>
  <si>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</si>
  <si>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</si>
  <si>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</si>
  <si>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</si>
  <si>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</si>
  <si>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</si>
  <si>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</si>
  <si>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</si>
  <si>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</si>
  <si>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</si>
  <si>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</si>
  <si>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</si>
  <si>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</si>
  <si>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</si>
  <si>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</si>
  <si>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</si>
  <si>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</si>
  <si>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</si>
  <si>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</si>
  <si>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</si>
  <si>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</si>
  <si>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</si>
  <si>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</si>
  <si>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</si>
  <si>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</si>
  <si>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</si>
  <si>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</si>
  <si>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</si>
  <si>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</si>
  <si>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</si>
  <si>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</si>
  <si>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</si>
  <si>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</si>
  <si>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</si>
  <si>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</si>
  <si>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</si>
  <si>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</si>
  <si>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</si>
  <si>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</si>
  <si>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</si>
  <si>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</si>
  <si>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</si>
  <si>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</si>
  <si>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</si>
  <si>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</si>
  <si>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</si>
  <si>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</si>
  <si>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</si>
  <si>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</si>
  <si>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</si>
  <si>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</si>
  <si>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</si>
  <si>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</si>
  <si>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</si>
  <si>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</si>
  <si>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</si>
  <si>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</si>
  <si>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</si>
  <si>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</si>
  <si>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</si>
  <si>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</si>
  <si>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</si>
  <si>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</si>
  <si>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</si>
  <si>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</si>
  <si>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</si>
  <si>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</si>
  <si>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</si>
  <si>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</si>
  <si>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</si>
  <si>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</si>
  <si>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</si>
  <si>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</si>
  <si>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</si>
  <si>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</si>
  <si>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</si>
  <si>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</si>
  <si>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</si>
  <si>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</si>
  <si>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</si>
  <si>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</si>
  <si>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</si>
  <si>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</si>
  <si>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</si>
  <si>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</si>
  <si>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</si>
  <si>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</si>
  <si>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</si>
  <si>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</si>
  <si>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</si>
  <si>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</si>
  <si>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</si>
  <si>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</si>
  <si>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</si>
  <si>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</si>
  <si>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</si>
  <si>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</si>
  <si>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</si>
  <si>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Գազաբալոններ /Ավտոբուսների համար/</t>
  </si>
  <si>
    <t>Իզոգամ , փայլաթիթեղով 4մմ</t>
  </si>
  <si>
    <t>տն</t>
  </si>
  <si>
    <t>Չափի 
միավոր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</si>
  <si>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</si>
  <si>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</si>
  <si>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</si>
  <si>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</si>
  <si>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</si>
  <si>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</si>
  <si>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</si>
  <si>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</si>
  <si>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</si>
  <si>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</si>
  <si>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</si>
  <si>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</si>
  <si>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</si>
  <si>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</si>
  <si>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</si>
  <si>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</si>
  <si>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</si>
  <si>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</si>
  <si>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</si>
  <si>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</si>
  <si>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</si>
  <si>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</si>
  <si>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</si>
  <si>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</si>
  <si>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</si>
  <si>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</si>
  <si>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</si>
  <si>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</si>
  <si>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</si>
  <si>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</si>
  <si>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</si>
  <si>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</si>
  <si>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</si>
  <si>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</si>
  <si>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</si>
  <si>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</si>
  <si>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</si>
  <si>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</si>
  <si>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</si>
  <si>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</si>
  <si>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</si>
  <si>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</si>
  <si>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</si>
  <si>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</si>
  <si>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</si>
  <si>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</si>
  <si>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</si>
  <si>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</si>
  <si>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</si>
  <si>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</si>
  <si>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</si>
  <si>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</si>
  <si>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</si>
  <si>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</si>
  <si>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</si>
  <si>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</si>
  <si>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</si>
  <si>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</si>
  <si>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Հունվար 2021</t>
  </si>
  <si>
    <t>Փետրվար 2021</t>
  </si>
  <si>
    <t>Մարտ 2021</t>
  </si>
  <si>
    <t>Ապրիլ 2021</t>
  </si>
  <si>
    <t>Մայիս 2021</t>
  </si>
  <si>
    <t>Հունիս 2021</t>
  </si>
  <si>
    <t>Հուլիս 2021</t>
  </si>
  <si>
    <t>Օգոստոս 2021</t>
  </si>
  <si>
    <t>Սեպտեմբեր 2021</t>
  </si>
  <si>
    <t>Հոկտեմբեր 2021</t>
  </si>
  <si>
    <t>Նոյեմբեր 2021</t>
  </si>
  <si>
    <t>Դեկտեմբեր 2021</t>
  </si>
  <si>
    <t>փաթույթ</t>
  </si>
  <si>
    <t>Բարձր ճնշման տաքացուցիչի համար զսպանակներ</t>
  </si>
  <si>
    <t>Սնող պոմպի ռոտոր</t>
  </si>
  <si>
    <t>Ալյումինե խողովակներ հովացման աշտարակի համար</t>
  </si>
  <si>
    <t>Մետիզներ/ մեխ, պտուտակ, տափօղակ և այլն/</t>
  </si>
  <si>
    <t>Աշխատանքի անվտանգության ապահովման միջոցներ /ախտահանիչ նյութեր, սան․ հիգիենիկ պարագաներ</t>
  </si>
  <si>
    <t>Դիագրամային ժապավեններ</t>
  </si>
  <si>
    <t>Համակարգիչներ և նյութեր դրանց սպասարկման համար</t>
  </si>
  <si>
    <t>Գրասենյակային կահույք</t>
  </si>
  <si>
    <t>Նյութեր վթարային և չնախատեսված աշխատանքների համար</t>
  </si>
  <si>
    <t>Հունիս2021</t>
  </si>
  <si>
    <t>Դեկտեմբեր2021</t>
  </si>
  <si>
    <t>Հունվար2021</t>
  </si>
  <si>
    <t>Խողովակ ст20, Ф 1600х18</t>
  </si>
  <si>
    <t>Կաուստիկ սոդա (տեխնիկական կծու նատրիում ГОСТ 2263-79)</t>
  </si>
  <si>
    <t>Ալյումինումի սուլֆատ տեխնիկական</t>
  </si>
  <si>
    <t>Ծծմբական թթու տեխնիկական ГОСТ 2184-74)</t>
  </si>
  <si>
    <t>Թույլ հիմնյին անիոնիտ Ан-31</t>
  </si>
  <si>
    <t>Քսուք 1-13</t>
  </si>
  <si>
    <t>Սոլիդոլ</t>
  </si>
  <si>
    <t>«Հրազդանի էներգետիկ կազմակերպություն(ՀրազՋԷԿ)» բաց բաժնետիրական ընկերության 
2022 թվականի գնումների պլան</t>
  </si>
  <si>
    <r>
      <t xml:space="preserve">ՏԵՂԵԿԱՆՔ
</t>
    </r>
    <r>
      <rPr>
        <i/>
        <sz val="12"/>
        <rFont val="GHEA Grapalat"/>
        <family val="3"/>
      </rPr>
      <t>«ՀրազՋԷԿ» ԲԲԸ-ի գործող և 2022-2023թ. սակագնի նյութական ծախսերի վերաբերյալ</t>
    </r>
  </si>
  <si>
    <t>մլն դրամ</t>
  </si>
  <si>
    <t>№</t>
  </si>
  <si>
    <t>Անվանումներ</t>
  </si>
  <si>
    <r>
      <t xml:space="preserve">Գործող
</t>
    </r>
    <r>
      <rPr>
        <sz val="10"/>
        <rFont val="GHEA Grapalat"/>
        <family val="3"/>
      </rPr>
      <t>2021-22թթ.</t>
    </r>
  </si>
  <si>
    <r>
      <t xml:space="preserve">ՀԾԿՀ
</t>
    </r>
    <r>
      <rPr>
        <sz val="10"/>
        <rFont val="GHEA Grapalat"/>
        <family val="3"/>
      </rPr>
      <t>2022-23թթ.</t>
    </r>
  </si>
  <si>
    <t>Տարբեր.
գործողի նկատմամբ</t>
  </si>
  <si>
    <t>Նյութեր, այդ թվում՝</t>
  </si>
  <si>
    <t>1.1</t>
  </si>
  <si>
    <t>Տրանսպորտային միջոցների պահպանման ծախսեր (տրանսպորտային նյութեր /վառելիք, յուղ և այլ նյութեր/, ընթացիկ նորոգում ու պահպանում, պարտադիր վճարներ /տեխնիկական զննման վճար, բնապահպանական վճար/)</t>
  </si>
  <si>
    <t>1.2</t>
  </si>
  <si>
    <t>հղկանյութեր</t>
  </si>
  <si>
    <t>1.3</t>
  </si>
  <si>
    <t xml:space="preserve">քսանյութեր </t>
  </si>
  <si>
    <t>1.4</t>
  </si>
  <si>
    <t xml:space="preserve">տեքստիլ նյութեր </t>
  </si>
  <si>
    <t>1.5</t>
  </si>
  <si>
    <t>գործիքներ, սարքավորումներ, պահեստամասեր</t>
  </si>
  <si>
    <t>1.6</t>
  </si>
  <si>
    <t>քիմիական նյութեր, ռեագենտներ, սարքեր</t>
  </si>
  <si>
    <t>1.7</t>
  </si>
  <si>
    <t xml:space="preserve">ցածր լարման ապարատներ և սարքեր </t>
  </si>
  <si>
    <t>1.8</t>
  </si>
  <si>
    <t>բանվորական արտահագուստ</t>
  </si>
  <si>
    <t>1.9</t>
  </si>
  <si>
    <t>տնտեսական ապրանքներ</t>
  </si>
  <si>
    <t>1.10</t>
  </si>
  <si>
    <t>գրենական պիտույքներ</t>
  </si>
  <si>
    <t>1.11</t>
  </si>
  <si>
    <t>դիագրամային ժապավեն</t>
  </si>
  <si>
    <t>1.12</t>
  </si>
  <si>
    <t>ավտոմատ հեռախոսային կայանի ապրանքներ, պահեստամասեր և կապի միջոցներ</t>
  </si>
  <si>
    <t>1.13</t>
  </si>
  <si>
    <t>շինարարական, սանտեխնիկական և ներկարարական նյութեր</t>
  </si>
  <si>
    <t>1.14</t>
  </si>
  <si>
    <t>սարքավորումներ, գույք քաղ. պաշտպանության և հրդեհային անվտանգության համար</t>
  </si>
  <si>
    <t>1.15</t>
  </si>
  <si>
    <t>դեղամիջոցներ, բժշկական պարագաներ</t>
  </si>
  <si>
    <t>1.16</t>
  </si>
  <si>
    <t>այլ նյութեր</t>
  </si>
  <si>
    <t>Հունվար 2022</t>
  </si>
  <si>
    <t>Փետրվար 2022</t>
  </si>
  <si>
    <t>Մարտ 2022</t>
  </si>
  <si>
    <t>Հուլիս 2022</t>
  </si>
  <si>
    <t>Տրանսպորտային միջոցների պահպանման ծախսեր (տրանսպորտային նյութեր /այլ նյութեր/, ընթացիկ նորոգում ու պահպանում, պարտադիր վճարներ /տեխնիկական զննման վճար, բնապահպանական վճար/)</t>
  </si>
  <si>
    <t>Այլ քսանյութեր</t>
  </si>
  <si>
    <t>Քիմիական նյութեր, ռեագետնտեր, սարքեր</t>
  </si>
  <si>
    <t>Գրենական պիտույքներ</t>
  </si>
  <si>
    <t>Դեղամիջոցներ, բժշկական պարագաներ</t>
  </si>
  <si>
    <t>Այլ  նյութեր</t>
  </si>
  <si>
    <t>Այլ  ցածր լարման ապարատներ և սարքեր</t>
  </si>
  <si>
    <t>Գրասենյակային գիրք</t>
  </si>
  <si>
    <t>Սոսինձ չոր</t>
  </si>
  <si>
    <t>Ամրակ</t>
  </si>
  <si>
    <t>Սկոտչ</t>
  </si>
  <si>
    <t>Ֆայլ</t>
  </si>
  <si>
    <t>Գրիչ</t>
  </si>
  <si>
    <t>Ռետին</t>
  </si>
  <si>
    <t>Քանոն 30սմ</t>
  </si>
  <si>
    <t>Թուղթ նշումների 3x3</t>
  </si>
  <si>
    <t>Մատիտ</t>
  </si>
  <si>
    <t>Ջնջիչ</t>
  </si>
  <si>
    <t>Գրիչ սև</t>
  </si>
  <si>
    <t>Քանոն 40սմ</t>
  </si>
  <si>
    <t>Առանցքակալ 6307</t>
  </si>
  <si>
    <t>Առանցքակալ 51311</t>
  </si>
  <si>
    <t>Բրոնզե գլանվածք Փ90</t>
  </si>
  <si>
    <t>Թիթեղ պղնձե 5մմ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</si>
  <si>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</si>
  <si>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</si>
  <si>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</si>
  <si>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</si>
  <si>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</si>
  <si>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</si>
  <si>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</si>
  <si>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Նատրիումի հիդրօքսիդ /կաուստիկ սոդա/100% կոնցենտրացիայի հաշվարկով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</si>
</sst>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b/>
      <i/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b/>
      <sz val="13"/>
      <name val="GHEA Grapalat"/>
      <family val="3"/>
    </font>
    <font>
      <b/>
      <i/>
      <sz val="12"/>
      <color rgb="FFFF0000"/>
      <name val="GHEA Grapalat"/>
      <family val="3"/>
    </font>
    <font>
      <i/>
      <sz val="10.5"/>
      <name val="GHEA Grapalat"/>
      <family val="3"/>
    </font>
    <font>
      <i/>
      <sz val="11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GHEA Grapalat"/>
    </font>
    <font>
      <sz val="12"/>
      <name val="GHEA Grapalat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3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" fontId="0" fillId="0" borderId="0" xfId="0" applyNumberFormat="1" applyAlignment="1"/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7" fillId="0" borderId="0" xfId="2" applyFont="1" applyAlignment="1">
      <alignment horizontal="right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49" fontId="19" fillId="0" borderId="1" xfId="2" applyNumberFormat="1" applyFont="1" applyBorder="1" applyAlignment="1">
      <alignment horizontal="center" vertical="center" wrapText="1"/>
    </xf>
    <xf numFmtId="49" fontId="19" fillId="0" borderId="2" xfId="2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left" vertical="center"/>
    </xf>
    <xf numFmtId="4" fontId="23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left" vertical="center" wrapText="1"/>
    </xf>
    <xf numFmtId="4" fontId="15" fillId="0" borderId="2" xfId="2" applyNumberFormat="1" applyFont="1" applyBorder="1" applyAlignment="1">
      <alignment horizontal="center" vertical="center"/>
    </xf>
    <xf numFmtId="49" fontId="24" fillId="0" borderId="2" xfId="2" applyNumberFormat="1" applyFont="1" applyBorder="1" applyAlignment="1">
      <alignment horizontal="center" vertical="center"/>
    </xf>
    <xf numFmtId="4" fontId="15" fillId="0" borderId="1" xfId="2" applyNumberFormat="1" applyFont="1" applyBorder="1" applyAlignment="1">
      <alignment vertical="center"/>
    </xf>
    <xf numFmtId="4" fontId="15" fillId="0" borderId="1" xfId="2" applyNumberFormat="1" applyFont="1" applyBorder="1" applyAlignment="1">
      <alignment horizontal="center" vertical="center"/>
    </xf>
    <xf numFmtId="0" fontId="18" fillId="0" borderId="0" xfId="2" applyFont="1"/>
    <xf numFmtId="0" fontId="30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vertical="center"/>
    </xf>
    <xf numFmtId="164" fontId="30" fillId="3" borderId="1" xfId="0" applyNumberFormat="1" applyFont="1" applyFill="1" applyBorder="1" applyAlignment="1">
      <alignment vertical="center"/>
    </xf>
    <xf numFmtId="166" fontId="28" fillId="0" borderId="1" xfId="2" applyNumberFormat="1" applyFont="1" applyBorder="1"/>
    <xf numFmtId="164" fontId="28" fillId="0" borderId="1" xfId="2" applyNumberFormat="1" applyFont="1" applyBorder="1"/>
    <xf numFmtId="2" fontId="16" fillId="0" borderId="1" xfId="2" applyNumberFormat="1" applyFont="1" applyBorder="1" applyAlignment="1">
      <alignment wrapText="1"/>
    </xf>
    <xf numFmtId="164" fontId="29" fillId="0" borderId="1" xfId="2" applyNumberFormat="1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0" fontId="12" fillId="0" borderId="0" xfId="0" applyFont="1"/>
    <xf numFmtId="164" fontId="12" fillId="0" borderId="0" xfId="0" applyNumberFormat="1" applyFont="1"/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3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164" fontId="31" fillId="0" borderId="1" xfId="0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31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31" fillId="0" borderId="2" xfId="0" applyNumberFormat="1" applyFont="1" applyFill="1" applyBorder="1" applyAlignment="1">
      <alignment vertical="center"/>
    </xf>
    <xf numFmtId="164" fontId="31" fillId="0" borderId="2" xfId="0" applyNumberFormat="1" applyFont="1" applyFill="1" applyBorder="1" applyAlignment="1">
      <alignment horizontal="center" vertical="center"/>
    </xf>
    <xf numFmtId="164" fontId="31" fillId="0" borderId="4" xfId="0" applyNumberFormat="1" applyFont="1" applyFill="1" applyBorder="1" applyAlignment="1">
      <alignment horizontal="center" vertical="center"/>
    </xf>
    <xf numFmtId="164" fontId="31" fillId="0" borderId="5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109F-62E3-44FD-88FF-304E97E076E8}">
  <dimension ref="A1:P83"/>
  <sheetViews>
    <sheetView tabSelected="1" topLeftCell="A19" zoomScaleNormal="100" workbookViewId="0">
      <selection activeCell="J25" sqref="J25:J26"/>
    </sheetView>
  </sheetViews>
  <sheetFormatPr defaultRowHeight="15"/>
  <cols>
    <col min="1" max="1" width="6.5703125" style="9" customWidth="1"/>
    <col min="2" max="2" width="46.28515625" style="10" customWidth="1"/>
    <col min="3" max="3" width="12.85546875" style="10" customWidth="1"/>
    <col min="4" max="4" width="9.7109375" style="9" customWidth="1"/>
    <col min="5" max="5" width="27.42578125" style="10" customWidth="1"/>
    <col min="6" max="7" width="15.140625" style="10" bestFit="1" customWidth="1"/>
    <col min="8" max="8" width="15.7109375" style="10" customWidth="1"/>
    <col min="9" max="9" width="18.42578125" style="10" customWidth="1"/>
    <col min="10" max="10" width="13.42578125" style="16" customWidth="1"/>
    <col min="11" max="11" width="13.42578125" style="16" hidden="1" customWidth="1"/>
    <col min="12" max="12" width="20.5703125" hidden="1" customWidth="1"/>
    <col min="13" max="13" width="13.7109375" hidden="1" customWidth="1"/>
    <col min="14" max="18" width="0" hidden="1" customWidth="1"/>
  </cols>
  <sheetData>
    <row r="1" spans="1:16" ht="21.75" customHeight="1">
      <c r="A1" s="38"/>
      <c r="B1" s="12"/>
      <c r="C1" s="13"/>
      <c r="D1" s="15"/>
      <c r="E1" s="12"/>
      <c r="F1" s="14"/>
      <c r="G1" s="11"/>
      <c r="H1" s="11"/>
      <c r="I1" s="89"/>
      <c r="J1" s="90"/>
      <c r="K1" s="37"/>
    </row>
    <row r="2" spans="1:16" ht="15.75" customHeight="1">
      <c r="B2" s="12"/>
      <c r="C2" s="13"/>
      <c r="D2" s="15"/>
      <c r="E2" s="12"/>
      <c r="F2" s="14"/>
      <c r="G2" s="12"/>
      <c r="H2" s="12"/>
      <c r="I2" s="91"/>
      <c r="J2" s="91"/>
      <c r="K2" s="38"/>
    </row>
    <row r="3" spans="1:16" ht="54" customHeight="1">
      <c r="A3" s="92" t="s">
        <v>530</v>
      </c>
      <c r="B3" s="92"/>
      <c r="C3" s="92"/>
      <c r="D3" s="92"/>
      <c r="E3" s="92"/>
      <c r="F3" s="92"/>
      <c r="G3" s="92"/>
      <c r="H3" s="92"/>
      <c r="I3" s="92"/>
      <c r="J3" s="92"/>
      <c r="K3" s="39"/>
      <c r="M3" s="40">
        <v>55000000</v>
      </c>
    </row>
    <row r="4" spans="1:16" ht="54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6" s="17" customFormat="1" ht="156.75" customHeight="1">
      <c r="A5" s="25" t="s">
        <v>417</v>
      </c>
      <c r="B5" s="26" t="s">
        <v>418</v>
      </c>
      <c r="C5" s="27" t="s">
        <v>439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  <c r="K5" s="79"/>
      <c r="L5"/>
      <c r="M5"/>
    </row>
    <row r="6" spans="1:16" s="17" customFormat="1" ht="15.75" customHeight="1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80"/>
      <c r="L6"/>
      <c r="M6"/>
    </row>
    <row r="7" spans="1:16" ht="31.5" customHeight="1">
      <c r="A7" s="74">
        <v>1</v>
      </c>
      <c r="B7" s="75" t="s">
        <v>493</v>
      </c>
      <c r="C7" s="74" t="s">
        <v>46</v>
      </c>
      <c r="D7" s="76">
        <v>8000</v>
      </c>
      <c r="E7" s="77" t="s">
        <v>490</v>
      </c>
      <c r="F7" s="77" t="s">
        <v>571</v>
      </c>
      <c r="G7" s="77" t="s">
        <v>571</v>
      </c>
      <c r="H7" s="77" t="s">
        <v>571</v>
      </c>
      <c r="I7" s="77" t="s">
        <v>572</v>
      </c>
      <c r="J7" s="78">
        <v>3266.4</v>
      </c>
      <c r="K7" s="86">
        <f>SUM(J7:J15)</f>
        <v>16305.060000000001</v>
      </c>
      <c r="L7" s="20">
        <v>16308.8</v>
      </c>
      <c r="O7" s="20"/>
    </row>
    <row r="8" spans="1:16" ht="31.5" customHeight="1">
      <c r="A8" s="74">
        <v>2</v>
      </c>
      <c r="B8" s="75" t="s">
        <v>427</v>
      </c>
      <c r="C8" s="74" t="s">
        <v>46</v>
      </c>
      <c r="D8" s="76">
        <v>12000</v>
      </c>
      <c r="E8" s="77" t="s">
        <v>490</v>
      </c>
      <c r="F8" s="77" t="s">
        <v>571</v>
      </c>
      <c r="G8" s="77" t="s">
        <v>571</v>
      </c>
      <c r="H8" s="77" t="s">
        <v>571</v>
      </c>
      <c r="I8" s="77" t="s">
        <v>572</v>
      </c>
      <c r="J8" s="78">
        <v>4459.2</v>
      </c>
      <c r="K8" s="87"/>
      <c r="L8" s="20">
        <f>+K7-L7</f>
        <v>-3.7399999999979627</v>
      </c>
      <c r="M8" s="20"/>
    </row>
    <row r="9" spans="1:16" ht="31.5" customHeight="1">
      <c r="A9" s="74">
        <v>3</v>
      </c>
      <c r="B9" s="75" t="s">
        <v>428</v>
      </c>
      <c r="C9" s="74" t="s">
        <v>46</v>
      </c>
      <c r="D9" s="76">
        <v>3000</v>
      </c>
      <c r="E9" s="77" t="s">
        <v>490</v>
      </c>
      <c r="F9" s="77" t="s">
        <v>571</v>
      </c>
      <c r="G9" s="77" t="s">
        <v>571</v>
      </c>
      <c r="H9" s="77" t="s">
        <v>571</v>
      </c>
      <c r="I9" s="77" t="s">
        <v>572</v>
      </c>
      <c r="J9" s="78">
        <v>1095</v>
      </c>
      <c r="K9" s="87"/>
    </row>
    <row r="10" spans="1:16" ht="31.5" customHeight="1">
      <c r="A10" s="74">
        <v>4</v>
      </c>
      <c r="B10" s="75" t="s">
        <v>429</v>
      </c>
      <c r="C10" s="74" t="s">
        <v>34</v>
      </c>
      <c r="D10" s="76">
        <v>2500</v>
      </c>
      <c r="E10" s="77" t="s">
        <v>490</v>
      </c>
      <c r="F10" s="77" t="s">
        <v>571</v>
      </c>
      <c r="G10" s="77" t="s">
        <v>571</v>
      </c>
      <c r="H10" s="77" t="s">
        <v>571</v>
      </c>
      <c r="I10" s="77" t="s">
        <v>572</v>
      </c>
      <c r="J10" s="78">
        <v>615</v>
      </c>
      <c r="K10" s="87"/>
      <c r="O10" s="21"/>
      <c r="P10" s="21"/>
    </row>
    <row r="11" spans="1:16" ht="31.5" customHeight="1">
      <c r="A11" s="74">
        <v>5</v>
      </c>
      <c r="B11" s="75" t="s">
        <v>430</v>
      </c>
      <c r="C11" s="74" t="s">
        <v>46</v>
      </c>
      <c r="D11" s="76">
        <v>400</v>
      </c>
      <c r="E11" s="77" t="s">
        <v>490</v>
      </c>
      <c r="F11" s="77" t="s">
        <v>571</v>
      </c>
      <c r="G11" s="77" t="s">
        <v>571</v>
      </c>
      <c r="H11" s="77" t="s">
        <v>571</v>
      </c>
      <c r="I11" s="77" t="s">
        <v>572</v>
      </c>
      <c r="J11" s="78">
        <v>482.4</v>
      </c>
      <c r="K11" s="87"/>
    </row>
    <row r="12" spans="1:16" ht="31.5" customHeight="1">
      <c r="A12" s="74">
        <v>6</v>
      </c>
      <c r="B12" s="75" t="s">
        <v>431</v>
      </c>
      <c r="C12" s="74" t="s">
        <v>46</v>
      </c>
      <c r="D12" s="76">
        <v>210</v>
      </c>
      <c r="E12" s="77" t="s">
        <v>490</v>
      </c>
      <c r="F12" s="77" t="s">
        <v>571</v>
      </c>
      <c r="G12" s="77" t="s">
        <v>571</v>
      </c>
      <c r="H12" s="77" t="s">
        <v>571</v>
      </c>
      <c r="I12" s="77" t="s">
        <v>572</v>
      </c>
      <c r="J12" s="78">
        <v>271.2</v>
      </c>
      <c r="K12" s="87"/>
      <c r="L12" s="20"/>
    </row>
    <row r="13" spans="1:16" ht="31.5" customHeight="1">
      <c r="A13" s="74">
        <v>7</v>
      </c>
      <c r="B13" s="75" t="s">
        <v>432</v>
      </c>
      <c r="C13" s="74" t="s">
        <v>46</v>
      </c>
      <c r="D13" s="76">
        <v>500</v>
      </c>
      <c r="E13" s="77" t="s">
        <v>490</v>
      </c>
      <c r="F13" s="77" t="s">
        <v>571</v>
      </c>
      <c r="G13" s="77" t="s">
        <v>571</v>
      </c>
      <c r="H13" s="77" t="s">
        <v>571</v>
      </c>
      <c r="I13" s="77" t="s">
        <v>572</v>
      </c>
      <c r="J13" s="78">
        <v>612.5</v>
      </c>
      <c r="K13" s="87"/>
      <c r="L13" s="20"/>
    </row>
    <row r="14" spans="1:16" ht="31.5" customHeight="1">
      <c r="A14" s="74">
        <v>8</v>
      </c>
      <c r="B14" s="75" t="s">
        <v>435</v>
      </c>
      <c r="C14" s="74" t="s">
        <v>34</v>
      </c>
      <c r="D14" s="76">
        <v>80</v>
      </c>
      <c r="E14" s="77" t="s">
        <v>490</v>
      </c>
      <c r="F14" s="77" t="s">
        <v>571</v>
      </c>
      <c r="G14" s="77" t="s">
        <v>571</v>
      </c>
      <c r="H14" s="77" t="s">
        <v>571</v>
      </c>
      <c r="I14" s="77" t="s">
        <v>573</v>
      </c>
      <c r="J14" s="78">
        <v>83.36</v>
      </c>
      <c r="K14" s="87"/>
    </row>
    <row r="15" spans="1:16" ht="77.25" customHeight="1">
      <c r="A15" s="74">
        <v>9</v>
      </c>
      <c r="B15" s="75" t="s">
        <v>575</v>
      </c>
      <c r="C15" s="74" t="s">
        <v>443</v>
      </c>
      <c r="D15" s="76">
        <v>1</v>
      </c>
      <c r="E15" s="77" t="s">
        <v>491</v>
      </c>
      <c r="F15" s="77" t="s">
        <v>571</v>
      </c>
      <c r="G15" s="77" t="s">
        <v>571</v>
      </c>
      <c r="H15" s="77" t="s">
        <v>571</v>
      </c>
      <c r="I15" s="77" t="s">
        <v>574</v>
      </c>
      <c r="J15" s="78">
        <v>5420</v>
      </c>
      <c r="K15" s="88"/>
    </row>
    <row r="16" spans="1:16" ht="24" customHeight="1">
      <c r="A16" s="74">
        <v>10</v>
      </c>
      <c r="B16" s="75" t="s">
        <v>4</v>
      </c>
      <c r="C16" s="74" t="s">
        <v>443</v>
      </c>
      <c r="D16" s="76">
        <v>1</v>
      </c>
      <c r="E16" s="77" t="s">
        <v>491</v>
      </c>
      <c r="F16" s="77" t="s">
        <v>571</v>
      </c>
      <c r="G16" s="77" t="s">
        <v>571</v>
      </c>
      <c r="H16" s="77" t="s">
        <v>571</v>
      </c>
      <c r="I16" s="77" t="s">
        <v>574</v>
      </c>
      <c r="J16" s="78">
        <v>19.399999999999999</v>
      </c>
      <c r="K16" s="78">
        <v>19.399999999999999</v>
      </c>
      <c r="L16" s="20">
        <f>+J16-K16</f>
        <v>0</v>
      </c>
      <c r="M16" s="20"/>
    </row>
    <row r="17" spans="1:13" ht="19.5" customHeight="1">
      <c r="A17" s="74">
        <v>11</v>
      </c>
      <c r="B17" s="75" t="s">
        <v>433</v>
      </c>
      <c r="C17" s="74" t="s">
        <v>34</v>
      </c>
      <c r="D17" s="76">
        <v>80</v>
      </c>
      <c r="E17" s="77" t="s">
        <v>490</v>
      </c>
      <c r="F17" s="77" t="s">
        <v>571</v>
      </c>
      <c r="G17" s="77" t="s">
        <v>571</v>
      </c>
      <c r="H17" s="77" t="s">
        <v>571</v>
      </c>
      <c r="I17" s="77" t="s">
        <v>573</v>
      </c>
      <c r="J17" s="78">
        <v>95.76</v>
      </c>
      <c r="K17" s="86">
        <f>SUM(J17:J20)</f>
        <v>2270.16</v>
      </c>
      <c r="L17" s="20">
        <f>+K17-2271.4</f>
        <v>-1.2400000000002365</v>
      </c>
      <c r="M17" s="20"/>
    </row>
    <row r="18" spans="1:13" ht="19.5" customHeight="1">
      <c r="A18" s="74">
        <v>12</v>
      </c>
      <c r="B18" s="75" t="s">
        <v>434</v>
      </c>
      <c r="C18" s="74" t="s">
        <v>34</v>
      </c>
      <c r="D18" s="76">
        <v>20</v>
      </c>
      <c r="E18" s="77" t="s">
        <v>490</v>
      </c>
      <c r="F18" s="77" t="s">
        <v>571</v>
      </c>
      <c r="G18" s="77" t="s">
        <v>571</v>
      </c>
      <c r="H18" s="77" t="s">
        <v>571</v>
      </c>
      <c r="I18" s="77" t="s">
        <v>573</v>
      </c>
      <c r="J18" s="78">
        <v>28.4</v>
      </c>
      <c r="K18" s="87"/>
    </row>
    <row r="19" spans="1:13" ht="19.5" customHeight="1">
      <c r="A19" s="74">
        <v>13</v>
      </c>
      <c r="B19" s="75" t="s">
        <v>529</v>
      </c>
      <c r="C19" s="74" t="s">
        <v>34</v>
      </c>
      <c r="D19" s="76">
        <v>20</v>
      </c>
      <c r="E19" s="77" t="s">
        <v>491</v>
      </c>
      <c r="F19" s="77" t="s">
        <v>571</v>
      </c>
      <c r="G19" s="77" t="s">
        <v>571</v>
      </c>
      <c r="H19" s="77" t="s">
        <v>571</v>
      </c>
      <c r="I19" s="77" t="s">
        <v>573</v>
      </c>
      <c r="J19" s="78">
        <v>20</v>
      </c>
      <c r="K19" s="87"/>
    </row>
    <row r="20" spans="1:13" ht="19.5" customHeight="1">
      <c r="A20" s="74">
        <v>14</v>
      </c>
      <c r="B20" s="75" t="s">
        <v>576</v>
      </c>
      <c r="C20" s="74" t="s">
        <v>443</v>
      </c>
      <c r="D20" s="76">
        <v>1</v>
      </c>
      <c r="E20" s="77" t="s">
        <v>491</v>
      </c>
      <c r="F20" s="77" t="s">
        <v>571</v>
      </c>
      <c r="G20" s="77" t="s">
        <v>571</v>
      </c>
      <c r="H20" s="77" t="s">
        <v>571</v>
      </c>
      <c r="I20" s="77" t="s">
        <v>573</v>
      </c>
      <c r="J20" s="78">
        <v>2126</v>
      </c>
      <c r="K20" s="88"/>
    </row>
    <row r="21" spans="1:13" ht="20.25" customHeight="1">
      <c r="A21" s="74">
        <v>15</v>
      </c>
      <c r="B21" s="75" t="s">
        <v>68</v>
      </c>
      <c r="C21" s="74" t="s">
        <v>443</v>
      </c>
      <c r="D21" s="76">
        <v>1</v>
      </c>
      <c r="E21" s="77" t="s">
        <v>491</v>
      </c>
      <c r="F21" s="77" t="s">
        <v>571</v>
      </c>
      <c r="G21" s="77" t="s">
        <v>571</v>
      </c>
      <c r="H21" s="77" t="s">
        <v>571</v>
      </c>
      <c r="I21" s="77" t="s">
        <v>574</v>
      </c>
      <c r="J21" s="78">
        <v>343.5</v>
      </c>
      <c r="K21" s="78">
        <v>343.5</v>
      </c>
      <c r="L21" s="20">
        <f>+J21-K21</f>
        <v>0</v>
      </c>
    </row>
    <row r="22" spans="1:13" ht="20.25" customHeight="1">
      <c r="A22" s="74">
        <v>16</v>
      </c>
      <c r="B22" s="75" t="s">
        <v>444</v>
      </c>
      <c r="C22" s="74" t="s">
        <v>443</v>
      </c>
      <c r="D22" s="76">
        <v>1</v>
      </c>
      <c r="E22" s="77" t="s">
        <v>491</v>
      </c>
      <c r="F22" s="77" t="s">
        <v>571</v>
      </c>
      <c r="G22" s="77" t="s">
        <v>571</v>
      </c>
      <c r="H22" s="77" t="s">
        <v>571</v>
      </c>
      <c r="I22" s="77" t="s">
        <v>574</v>
      </c>
      <c r="J22" s="78">
        <v>3779.2666666666664</v>
      </c>
      <c r="K22" s="86">
        <f>+J22+J23+J24</f>
        <v>11337.8</v>
      </c>
      <c r="L22" s="81">
        <f>11337.8-K22</f>
        <v>0</v>
      </c>
      <c r="M22" s="20"/>
    </row>
    <row r="23" spans="1:13" ht="20.25" customHeight="1">
      <c r="A23" s="74">
        <v>17</v>
      </c>
      <c r="B23" s="75" t="s">
        <v>445</v>
      </c>
      <c r="C23" s="74" t="s">
        <v>443</v>
      </c>
      <c r="D23" s="76">
        <v>1</v>
      </c>
      <c r="E23" s="77" t="s">
        <v>491</v>
      </c>
      <c r="F23" s="77" t="s">
        <v>571</v>
      </c>
      <c r="G23" s="77" t="s">
        <v>571</v>
      </c>
      <c r="H23" s="77" t="s">
        <v>571</v>
      </c>
      <c r="I23" s="77" t="s">
        <v>574</v>
      </c>
      <c r="J23" s="78">
        <v>3779.2666666666664</v>
      </c>
      <c r="K23" s="87"/>
    </row>
    <row r="24" spans="1:13" ht="20.25" customHeight="1">
      <c r="A24" s="74">
        <v>18</v>
      </c>
      <c r="B24" s="75" t="s">
        <v>446</v>
      </c>
      <c r="C24" s="74" t="s">
        <v>443</v>
      </c>
      <c r="D24" s="76">
        <v>1</v>
      </c>
      <c r="E24" s="77" t="s">
        <v>491</v>
      </c>
      <c r="F24" s="77" t="s">
        <v>571</v>
      </c>
      <c r="G24" s="77" t="s">
        <v>571</v>
      </c>
      <c r="H24" s="77" t="s">
        <v>571</v>
      </c>
      <c r="I24" s="77" t="s">
        <v>574</v>
      </c>
      <c r="J24" s="78">
        <v>3779.2666666666664</v>
      </c>
      <c r="K24" s="88"/>
    </row>
    <row r="25" spans="1:13" ht="20.25" customHeight="1">
      <c r="A25" s="74">
        <v>19</v>
      </c>
      <c r="B25" s="75" t="s">
        <v>577</v>
      </c>
      <c r="C25" s="74" t="s">
        <v>443</v>
      </c>
      <c r="D25" s="76">
        <v>1</v>
      </c>
      <c r="E25" s="77" t="s">
        <v>605</v>
      </c>
      <c r="F25" s="77" t="s">
        <v>571</v>
      </c>
      <c r="G25" s="77" t="s">
        <v>571</v>
      </c>
      <c r="H25" s="77" t="s">
        <v>571</v>
      </c>
      <c r="I25" s="77" t="s">
        <v>574</v>
      </c>
      <c r="J25" s="78">
        <f>17970.9-14000</f>
        <v>3970.9000000000015</v>
      </c>
      <c r="K25" s="78">
        <v>17970.900000000001</v>
      </c>
      <c r="L25" s="20">
        <f>+J25-K25</f>
        <v>-14000</v>
      </c>
      <c r="M25" s="20"/>
    </row>
    <row r="26" spans="1:13" ht="30">
      <c r="A26" s="74">
        <v>20</v>
      </c>
      <c r="B26" s="75" t="s">
        <v>606</v>
      </c>
      <c r="C26" s="74" t="s">
        <v>438</v>
      </c>
      <c r="D26" s="76">
        <v>20</v>
      </c>
      <c r="E26" s="77" t="s">
        <v>490</v>
      </c>
      <c r="F26" s="77" t="s">
        <v>572</v>
      </c>
      <c r="G26" s="77" t="s">
        <v>572</v>
      </c>
      <c r="H26" s="77" t="s">
        <v>573</v>
      </c>
      <c r="I26" s="77" t="s">
        <v>573</v>
      </c>
      <c r="J26" s="78">
        <f>20*700</f>
        <v>14000</v>
      </c>
      <c r="K26" s="85"/>
      <c r="L26" s="20"/>
      <c r="M26" s="20"/>
    </row>
    <row r="27" spans="1:13" ht="20.25" customHeight="1">
      <c r="A27" s="74">
        <v>21</v>
      </c>
      <c r="B27" s="75" t="s">
        <v>450</v>
      </c>
      <c r="C27" s="74" t="s">
        <v>33</v>
      </c>
      <c r="D27" s="76">
        <v>100</v>
      </c>
      <c r="E27" s="77" t="s">
        <v>491</v>
      </c>
      <c r="F27" s="77" t="s">
        <v>571</v>
      </c>
      <c r="G27" s="77" t="s">
        <v>571</v>
      </c>
      <c r="H27" s="77" t="s">
        <v>571</v>
      </c>
      <c r="I27" s="77" t="s">
        <v>574</v>
      </c>
      <c r="J27" s="78">
        <v>39.5</v>
      </c>
      <c r="K27" s="86">
        <v>3737.6</v>
      </c>
      <c r="L27" s="20">
        <f>+K27-3737.6</f>
        <v>0</v>
      </c>
      <c r="M27" s="20"/>
    </row>
    <row r="28" spans="1:13" ht="20.25" customHeight="1">
      <c r="A28" s="74">
        <v>22</v>
      </c>
      <c r="B28" s="75" t="s">
        <v>599</v>
      </c>
      <c r="C28" s="74" t="s">
        <v>33</v>
      </c>
      <c r="D28" s="76">
        <v>5</v>
      </c>
      <c r="E28" s="77" t="s">
        <v>491</v>
      </c>
      <c r="F28" s="77" t="s">
        <v>571</v>
      </c>
      <c r="G28" s="77" t="s">
        <v>571</v>
      </c>
      <c r="H28" s="77" t="s">
        <v>571</v>
      </c>
      <c r="I28" s="77" t="s">
        <v>574</v>
      </c>
      <c r="J28" s="78">
        <v>12.5</v>
      </c>
      <c r="K28" s="87"/>
      <c r="M28" s="20"/>
    </row>
    <row r="29" spans="1:13" ht="20.25" customHeight="1">
      <c r="A29" s="74">
        <v>23</v>
      </c>
      <c r="B29" s="75" t="s">
        <v>449</v>
      </c>
      <c r="C29" s="74" t="s">
        <v>33</v>
      </c>
      <c r="D29" s="76">
        <v>5</v>
      </c>
      <c r="E29" s="77" t="s">
        <v>491</v>
      </c>
      <c r="F29" s="77" t="s">
        <v>571</v>
      </c>
      <c r="G29" s="77" t="s">
        <v>571</v>
      </c>
      <c r="H29" s="77" t="s">
        <v>571</v>
      </c>
      <c r="I29" s="77" t="s">
        <v>574</v>
      </c>
      <c r="J29" s="78">
        <v>17.5</v>
      </c>
      <c r="K29" s="87"/>
      <c r="M29" s="20"/>
    </row>
    <row r="30" spans="1:13" ht="20.25" customHeight="1">
      <c r="A30" s="74">
        <v>24</v>
      </c>
      <c r="B30" s="75" t="s">
        <v>600</v>
      </c>
      <c r="C30" s="74" t="s">
        <v>33</v>
      </c>
      <c r="D30" s="76">
        <v>50</v>
      </c>
      <c r="E30" s="77" t="s">
        <v>491</v>
      </c>
      <c r="F30" s="77" t="s">
        <v>571</v>
      </c>
      <c r="G30" s="77" t="s">
        <v>571</v>
      </c>
      <c r="H30" s="77" t="s">
        <v>571</v>
      </c>
      <c r="I30" s="77" t="s">
        <v>574</v>
      </c>
      <c r="J30" s="78">
        <v>22.5</v>
      </c>
      <c r="K30" s="87"/>
      <c r="M30" s="20"/>
    </row>
    <row r="31" spans="1:13" ht="20.25" customHeight="1">
      <c r="A31" s="74">
        <v>25</v>
      </c>
      <c r="B31" s="75" t="s">
        <v>448</v>
      </c>
      <c r="C31" s="74" t="s">
        <v>33</v>
      </c>
      <c r="D31" s="76">
        <v>25</v>
      </c>
      <c r="E31" s="77" t="s">
        <v>491</v>
      </c>
      <c r="F31" s="77" t="s">
        <v>571</v>
      </c>
      <c r="G31" s="77" t="s">
        <v>571</v>
      </c>
      <c r="H31" s="77" t="s">
        <v>571</v>
      </c>
      <c r="I31" s="77" t="s">
        <v>574</v>
      </c>
      <c r="J31" s="78">
        <v>23.75</v>
      </c>
      <c r="K31" s="87"/>
      <c r="M31" s="20"/>
    </row>
    <row r="32" spans="1:13" ht="20.25" customHeight="1">
      <c r="A32" s="74">
        <v>26</v>
      </c>
      <c r="B32" s="75" t="s">
        <v>601</v>
      </c>
      <c r="C32" s="74" t="s">
        <v>33</v>
      </c>
      <c r="D32" s="76">
        <v>30</v>
      </c>
      <c r="E32" s="77" t="s">
        <v>491</v>
      </c>
      <c r="F32" s="77" t="s">
        <v>571</v>
      </c>
      <c r="G32" s="77" t="s">
        <v>571</v>
      </c>
      <c r="H32" s="77" t="s">
        <v>571</v>
      </c>
      <c r="I32" s="77" t="s">
        <v>574</v>
      </c>
      <c r="J32" s="78">
        <v>73.5</v>
      </c>
      <c r="K32" s="87"/>
      <c r="M32" s="20"/>
    </row>
    <row r="33" spans="1:13" ht="20.25" customHeight="1">
      <c r="A33" s="74">
        <v>27</v>
      </c>
      <c r="B33" s="75" t="s">
        <v>602</v>
      </c>
      <c r="C33" s="74" t="s">
        <v>33</v>
      </c>
      <c r="D33" s="76">
        <v>20</v>
      </c>
      <c r="E33" s="77" t="s">
        <v>491</v>
      </c>
      <c r="F33" s="77" t="s">
        <v>571</v>
      </c>
      <c r="G33" s="77" t="s">
        <v>571</v>
      </c>
      <c r="H33" s="77" t="s">
        <v>571</v>
      </c>
      <c r="I33" s="77" t="s">
        <v>574</v>
      </c>
      <c r="J33" s="78">
        <v>29</v>
      </c>
      <c r="K33" s="87"/>
      <c r="M33" s="20"/>
    </row>
    <row r="34" spans="1:13" ht="20.25" customHeight="1">
      <c r="A34" s="74">
        <v>28</v>
      </c>
      <c r="B34" s="75" t="s">
        <v>603</v>
      </c>
      <c r="C34" s="74" t="s">
        <v>33</v>
      </c>
      <c r="D34" s="76">
        <v>30</v>
      </c>
      <c r="E34" s="77" t="s">
        <v>491</v>
      </c>
      <c r="F34" s="77" t="s">
        <v>571</v>
      </c>
      <c r="G34" s="77" t="s">
        <v>571</v>
      </c>
      <c r="H34" s="77" t="s">
        <v>571</v>
      </c>
      <c r="I34" s="77" t="s">
        <v>574</v>
      </c>
      <c r="J34" s="78">
        <v>105</v>
      </c>
      <c r="K34" s="87"/>
      <c r="M34" s="20"/>
    </row>
    <row r="35" spans="1:13" ht="20.25" customHeight="1">
      <c r="A35" s="74">
        <v>29</v>
      </c>
      <c r="B35" s="75" t="s">
        <v>604</v>
      </c>
      <c r="C35" s="74" t="s">
        <v>33</v>
      </c>
      <c r="D35" s="76">
        <v>20</v>
      </c>
      <c r="E35" s="77" t="s">
        <v>491</v>
      </c>
      <c r="F35" s="77" t="s">
        <v>571</v>
      </c>
      <c r="G35" s="77" t="s">
        <v>571</v>
      </c>
      <c r="H35" s="77" t="s">
        <v>571</v>
      </c>
      <c r="I35" s="77" t="s">
        <v>574</v>
      </c>
      <c r="J35" s="78">
        <v>37</v>
      </c>
      <c r="K35" s="87"/>
      <c r="M35" s="20"/>
    </row>
    <row r="36" spans="1:13" ht="20.25" customHeight="1">
      <c r="A36" s="74">
        <v>30</v>
      </c>
      <c r="B36" s="75" t="s">
        <v>447</v>
      </c>
      <c r="C36" s="74" t="s">
        <v>33</v>
      </c>
      <c r="D36" s="76">
        <v>300</v>
      </c>
      <c r="E36" s="77" t="s">
        <v>491</v>
      </c>
      <c r="F36" s="77" t="s">
        <v>571</v>
      </c>
      <c r="G36" s="77" t="s">
        <v>571</v>
      </c>
      <c r="H36" s="77" t="s">
        <v>571</v>
      </c>
      <c r="I36" s="77" t="s">
        <v>574</v>
      </c>
      <c r="J36" s="78">
        <v>68</v>
      </c>
      <c r="K36" s="87"/>
      <c r="M36" s="20"/>
    </row>
    <row r="37" spans="1:13" ht="20.25" customHeight="1">
      <c r="A37" s="74">
        <v>31</v>
      </c>
      <c r="B37" s="75" t="s">
        <v>448</v>
      </c>
      <c r="C37" s="74" t="s">
        <v>33</v>
      </c>
      <c r="D37" s="76">
        <v>50</v>
      </c>
      <c r="E37" s="77" t="s">
        <v>491</v>
      </c>
      <c r="F37" s="77" t="s">
        <v>571</v>
      </c>
      <c r="G37" s="77" t="s">
        <v>571</v>
      </c>
      <c r="H37" s="77" t="s">
        <v>571</v>
      </c>
      <c r="I37" s="77" t="s">
        <v>574</v>
      </c>
      <c r="J37" s="78">
        <v>42.5</v>
      </c>
      <c r="K37" s="87"/>
    </row>
    <row r="38" spans="1:13" ht="20.25" customHeight="1">
      <c r="A38" s="74">
        <v>32</v>
      </c>
      <c r="B38" s="75" t="s">
        <v>449</v>
      </c>
      <c r="C38" s="74" t="s">
        <v>33</v>
      </c>
      <c r="D38" s="76">
        <v>50</v>
      </c>
      <c r="E38" s="77" t="s">
        <v>491</v>
      </c>
      <c r="F38" s="77" t="s">
        <v>571</v>
      </c>
      <c r="G38" s="77" t="s">
        <v>571</v>
      </c>
      <c r="H38" s="77" t="s">
        <v>571</v>
      </c>
      <c r="I38" s="77" t="s">
        <v>574</v>
      </c>
      <c r="J38" s="78">
        <v>70</v>
      </c>
      <c r="K38" s="87"/>
    </row>
    <row r="39" spans="1:13" ht="20.25" customHeight="1">
      <c r="A39" s="74">
        <v>33</v>
      </c>
      <c r="B39" s="75" t="s">
        <v>450</v>
      </c>
      <c r="C39" s="74" t="s">
        <v>33</v>
      </c>
      <c r="D39" s="76">
        <v>200</v>
      </c>
      <c r="E39" s="77" t="s">
        <v>491</v>
      </c>
      <c r="F39" s="77" t="s">
        <v>571</v>
      </c>
      <c r="G39" s="77" t="s">
        <v>571</v>
      </c>
      <c r="H39" s="77" t="s">
        <v>571</v>
      </c>
      <c r="I39" s="77" t="s">
        <v>574</v>
      </c>
      <c r="J39" s="78">
        <v>40</v>
      </c>
      <c r="K39" s="87"/>
    </row>
    <row r="40" spans="1:13" ht="20.25" customHeight="1">
      <c r="A40" s="74">
        <v>34</v>
      </c>
      <c r="B40" s="75" t="s">
        <v>451</v>
      </c>
      <c r="C40" s="74" t="s">
        <v>33</v>
      </c>
      <c r="D40" s="76">
        <v>50</v>
      </c>
      <c r="E40" s="77" t="s">
        <v>491</v>
      </c>
      <c r="F40" s="77" t="s">
        <v>571</v>
      </c>
      <c r="G40" s="77" t="s">
        <v>571</v>
      </c>
      <c r="H40" s="77" t="s">
        <v>571</v>
      </c>
      <c r="I40" s="77" t="s">
        <v>574</v>
      </c>
      <c r="J40" s="78">
        <v>8.6667199999999998</v>
      </c>
      <c r="K40" s="87"/>
    </row>
    <row r="41" spans="1:13" ht="20.25" customHeight="1">
      <c r="A41" s="74">
        <v>35</v>
      </c>
      <c r="B41" s="75" t="s">
        <v>452</v>
      </c>
      <c r="C41" s="74" t="s">
        <v>33</v>
      </c>
      <c r="D41" s="76">
        <v>100</v>
      </c>
      <c r="E41" s="77" t="s">
        <v>491</v>
      </c>
      <c r="F41" s="77" t="s">
        <v>571</v>
      </c>
      <c r="G41" s="77" t="s">
        <v>571</v>
      </c>
      <c r="H41" s="77" t="s">
        <v>571</v>
      </c>
      <c r="I41" s="77" t="s">
        <v>574</v>
      </c>
      <c r="J41" s="78">
        <v>15</v>
      </c>
      <c r="K41" s="87"/>
    </row>
    <row r="42" spans="1:13" ht="20.25" customHeight="1">
      <c r="A42" s="74">
        <v>36</v>
      </c>
      <c r="B42" s="75" t="s">
        <v>453</v>
      </c>
      <c r="C42" s="74" t="s">
        <v>33</v>
      </c>
      <c r="D42" s="76">
        <v>1000</v>
      </c>
      <c r="E42" s="77" t="s">
        <v>491</v>
      </c>
      <c r="F42" s="77" t="s">
        <v>571</v>
      </c>
      <c r="G42" s="77" t="s">
        <v>571</v>
      </c>
      <c r="H42" s="77" t="s">
        <v>571</v>
      </c>
      <c r="I42" s="77" t="s">
        <v>574</v>
      </c>
      <c r="J42" s="78">
        <v>50</v>
      </c>
      <c r="K42" s="87"/>
    </row>
    <row r="43" spans="1:13" ht="20.25" customHeight="1">
      <c r="A43" s="74">
        <v>37</v>
      </c>
      <c r="B43" s="75" t="s">
        <v>454</v>
      </c>
      <c r="C43" s="74" t="s">
        <v>33</v>
      </c>
      <c r="D43" s="76">
        <v>50</v>
      </c>
      <c r="E43" s="77" t="s">
        <v>491</v>
      </c>
      <c r="F43" s="77" t="s">
        <v>571</v>
      </c>
      <c r="G43" s="77" t="s">
        <v>571</v>
      </c>
      <c r="H43" s="77" t="s">
        <v>571</v>
      </c>
      <c r="I43" s="77" t="s">
        <v>574</v>
      </c>
      <c r="J43" s="78">
        <v>42.5</v>
      </c>
      <c r="K43" s="87"/>
    </row>
    <row r="44" spans="1:13" ht="20.25" customHeight="1">
      <c r="A44" s="74">
        <v>38</v>
      </c>
      <c r="B44" s="75" t="s">
        <v>450</v>
      </c>
      <c r="C44" s="74" t="s">
        <v>33</v>
      </c>
      <c r="D44" s="76">
        <v>100</v>
      </c>
      <c r="E44" s="77" t="s">
        <v>491</v>
      </c>
      <c r="F44" s="77" t="s">
        <v>571</v>
      </c>
      <c r="G44" s="77" t="s">
        <v>571</v>
      </c>
      <c r="H44" s="77" t="s">
        <v>571</v>
      </c>
      <c r="I44" s="77" t="s">
        <v>574</v>
      </c>
      <c r="J44" s="78">
        <v>40</v>
      </c>
      <c r="K44" s="87"/>
    </row>
    <row r="45" spans="1:13" ht="20.25" customHeight="1">
      <c r="A45" s="74">
        <v>39</v>
      </c>
      <c r="B45" s="75" t="s">
        <v>455</v>
      </c>
      <c r="C45" s="74" t="s">
        <v>33</v>
      </c>
      <c r="D45" s="76">
        <v>20</v>
      </c>
      <c r="E45" s="77" t="s">
        <v>491</v>
      </c>
      <c r="F45" s="77" t="s">
        <v>571</v>
      </c>
      <c r="G45" s="77" t="s">
        <v>571</v>
      </c>
      <c r="H45" s="77" t="s">
        <v>571</v>
      </c>
      <c r="I45" s="77" t="s">
        <v>574</v>
      </c>
      <c r="J45" s="78">
        <v>130</v>
      </c>
      <c r="K45" s="87"/>
    </row>
    <row r="46" spans="1:13" ht="20.25" customHeight="1">
      <c r="A46" s="74">
        <v>40</v>
      </c>
      <c r="B46" s="75" t="s">
        <v>456</v>
      </c>
      <c r="C46" s="74" t="s">
        <v>33</v>
      </c>
      <c r="D46" s="76">
        <v>50</v>
      </c>
      <c r="E46" s="77" t="s">
        <v>491</v>
      </c>
      <c r="F46" s="77" t="s">
        <v>571</v>
      </c>
      <c r="G46" s="77" t="s">
        <v>571</v>
      </c>
      <c r="H46" s="77" t="s">
        <v>571</v>
      </c>
      <c r="I46" s="77" t="s">
        <v>574</v>
      </c>
      <c r="J46" s="78">
        <v>46</v>
      </c>
      <c r="K46" s="87"/>
    </row>
    <row r="47" spans="1:13" ht="20.25" customHeight="1">
      <c r="A47" s="74">
        <v>41</v>
      </c>
      <c r="B47" s="75" t="s">
        <v>457</v>
      </c>
      <c r="C47" s="74" t="s">
        <v>33</v>
      </c>
      <c r="D47" s="76">
        <v>50</v>
      </c>
      <c r="E47" s="77" t="s">
        <v>491</v>
      </c>
      <c r="F47" s="77" t="s">
        <v>571</v>
      </c>
      <c r="G47" s="77" t="s">
        <v>571</v>
      </c>
      <c r="H47" s="77" t="s">
        <v>571</v>
      </c>
      <c r="I47" s="77" t="s">
        <v>574</v>
      </c>
      <c r="J47" s="78">
        <v>48</v>
      </c>
      <c r="K47" s="87"/>
    </row>
    <row r="48" spans="1:13" ht="20.25" customHeight="1">
      <c r="A48" s="74">
        <v>42</v>
      </c>
      <c r="B48" s="75" t="s">
        <v>458</v>
      </c>
      <c r="C48" s="74" t="s">
        <v>33</v>
      </c>
      <c r="D48" s="76">
        <v>60</v>
      </c>
      <c r="E48" s="77" t="s">
        <v>491</v>
      </c>
      <c r="F48" s="77" t="s">
        <v>571</v>
      </c>
      <c r="G48" s="77" t="s">
        <v>571</v>
      </c>
      <c r="H48" s="77" t="s">
        <v>571</v>
      </c>
      <c r="I48" s="77" t="s">
        <v>574</v>
      </c>
      <c r="J48" s="78">
        <v>88</v>
      </c>
      <c r="K48" s="87"/>
    </row>
    <row r="49" spans="1:13" ht="20.25" customHeight="1">
      <c r="A49" s="74">
        <v>43</v>
      </c>
      <c r="B49" s="75" t="s">
        <v>459</v>
      </c>
      <c r="C49" s="74" t="s">
        <v>33</v>
      </c>
      <c r="D49" s="76">
        <v>100</v>
      </c>
      <c r="E49" s="77" t="s">
        <v>491</v>
      </c>
      <c r="F49" s="77" t="s">
        <v>571</v>
      </c>
      <c r="G49" s="77" t="s">
        <v>571</v>
      </c>
      <c r="H49" s="77" t="s">
        <v>571</v>
      </c>
      <c r="I49" s="77" t="s">
        <v>574</v>
      </c>
      <c r="J49" s="78">
        <v>48</v>
      </c>
      <c r="K49" s="87"/>
    </row>
    <row r="50" spans="1:13" ht="20.25" customHeight="1">
      <c r="A50" s="74">
        <v>44</v>
      </c>
      <c r="B50" s="75" t="s">
        <v>462</v>
      </c>
      <c r="C50" s="74" t="s">
        <v>33</v>
      </c>
      <c r="D50" s="76">
        <v>100</v>
      </c>
      <c r="E50" s="77" t="s">
        <v>491</v>
      </c>
      <c r="F50" s="77" t="s">
        <v>571</v>
      </c>
      <c r="G50" s="77" t="s">
        <v>571</v>
      </c>
      <c r="H50" s="77" t="s">
        <v>571</v>
      </c>
      <c r="I50" s="77" t="s">
        <v>574</v>
      </c>
      <c r="J50" s="78">
        <v>44</v>
      </c>
      <c r="K50" s="87"/>
    </row>
    <row r="51" spans="1:13" ht="20.25" customHeight="1">
      <c r="A51" s="74">
        <v>45</v>
      </c>
      <c r="B51" s="75" t="s">
        <v>460</v>
      </c>
      <c r="C51" s="74" t="s">
        <v>33</v>
      </c>
      <c r="D51" s="76">
        <v>100</v>
      </c>
      <c r="E51" s="77" t="s">
        <v>491</v>
      </c>
      <c r="F51" s="77" t="s">
        <v>571</v>
      </c>
      <c r="G51" s="77" t="s">
        <v>571</v>
      </c>
      <c r="H51" s="77" t="s">
        <v>571</v>
      </c>
      <c r="I51" s="77" t="s">
        <v>574</v>
      </c>
      <c r="J51" s="78">
        <v>132</v>
      </c>
      <c r="K51" s="87"/>
    </row>
    <row r="52" spans="1:13" ht="20.25" customHeight="1">
      <c r="A52" s="74">
        <v>46</v>
      </c>
      <c r="B52" s="75" t="s">
        <v>461</v>
      </c>
      <c r="C52" s="74" t="s">
        <v>33</v>
      </c>
      <c r="D52" s="76">
        <v>50</v>
      </c>
      <c r="E52" s="77" t="s">
        <v>491</v>
      </c>
      <c r="F52" s="77" t="s">
        <v>571</v>
      </c>
      <c r="G52" s="77" t="s">
        <v>571</v>
      </c>
      <c r="H52" s="77" t="s">
        <v>571</v>
      </c>
      <c r="I52" s="77" t="s">
        <v>574</v>
      </c>
      <c r="J52" s="78">
        <v>44</v>
      </c>
      <c r="K52" s="87"/>
    </row>
    <row r="53" spans="1:13" ht="20.25" customHeight="1">
      <c r="A53" s="74">
        <v>47</v>
      </c>
      <c r="B53" s="75" t="s">
        <v>482</v>
      </c>
      <c r="C53" s="74" t="s">
        <v>33</v>
      </c>
      <c r="D53" s="76">
        <v>20</v>
      </c>
      <c r="E53" s="77" t="s">
        <v>491</v>
      </c>
      <c r="F53" s="77" t="s">
        <v>571</v>
      </c>
      <c r="G53" s="77" t="s">
        <v>571</v>
      </c>
      <c r="H53" s="77" t="s">
        <v>571</v>
      </c>
      <c r="I53" s="77" t="s">
        <v>574</v>
      </c>
      <c r="J53" s="78">
        <v>0.6</v>
      </c>
      <c r="K53" s="87"/>
    </row>
    <row r="54" spans="1:13" ht="20.25" customHeight="1">
      <c r="A54" s="74">
        <v>48</v>
      </c>
      <c r="B54" s="75" t="s">
        <v>483</v>
      </c>
      <c r="C54" s="74" t="s">
        <v>33</v>
      </c>
      <c r="D54" s="76">
        <v>15</v>
      </c>
      <c r="E54" s="77" t="s">
        <v>491</v>
      </c>
      <c r="F54" s="77" t="s">
        <v>571</v>
      </c>
      <c r="G54" s="77" t="s">
        <v>571</v>
      </c>
      <c r="H54" s="77" t="s">
        <v>571</v>
      </c>
      <c r="I54" s="77" t="s">
        <v>574</v>
      </c>
      <c r="J54" s="78">
        <v>0.75</v>
      </c>
      <c r="K54" s="87"/>
    </row>
    <row r="55" spans="1:13" ht="18.75" customHeight="1">
      <c r="A55" s="74">
        <v>49</v>
      </c>
      <c r="B55" s="75" t="s">
        <v>581</v>
      </c>
      <c r="C55" s="74" t="s">
        <v>443</v>
      </c>
      <c r="D55" s="76">
        <v>1</v>
      </c>
      <c r="E55" s="77" t="s">
        <v>491</v>
      </c>
      <c r="F55" s="77" t="s">
        <v>571</v>
      </c>
      <c r="G55" s="77" t="s">
        <v>571</v>
      </c>
      <c r="H55" s="77" t="s">
        <v>571</v>
      </c>
      <c r="I55" s="77" t="s">
        <v>574</v>
      </c>
      <c r="J55" s="78">
        <v>2779.6</v>
      </c>
      <c r="K55" s="88"/>
    </row>
    <row r="56" spans="1:13" ht="18.75" customHeight="1">
      <c r="A56" s="74">
        <v>50</v>
      </c>
      <c r="B56" s="75" t="s">
        <v>408</v>
      </c>
      <c r="C56" s="74" t="s">
        <v>443</v>
      </c>
      <c r="D56" s="76">
        <v>1</v>
      </c>
      <c r="E56" s="77" t="s">
        <v>491</v>
      </c>
      <c r="F56" s="77" t="s">
        <v>571</v>
      </c>
      <c r="G56" s="77" t="s">
        <v>571</v>
      </c>
      <c r="H56" s="77" t="s">
        <v>571</v>
      </c>
      <c r="I56" s="77" t="s">
        <v>574</v>
      </c>
      <c r="J56" s="78">
        <v>124.4</v>
      </c>
      <c r="K56" s="81">
        <v>124.4</v>
      </c>
      <c r="L56" s="20">
        <f>+J56-K56</f>
        <v>0</v>
      </c>
      <c r="M56" s="20"/>
    </row>
    <row r="57" spans="1:13" ht="30">
      <c r="A57" s="74">
        <v>51</v>
      </c>
      <c r="B57" s="75" t="s">
        <v>413</v>
      </c>
      <c r="C57" s="74" t="s">
        <v>443</v>
      </c>
      <c r="D57" s="76">
        <v>1</v>
      </c>
      <c r="E57" s="77" t="s">
        <v>491</v>
      </c>
      <c r="F57" s="77" t="s">
        <v>571</v>
      </c>
      <c r="G57" s="77" t="s">
        <v>571</v>
      </c>
      <c r="H57" s="77" t="s">
        <v>571</v>
      </c>
      <c r="I57" s="77" t="s">
        <v>574</v>
      </c>
      <c r="J57" s="78">
        <v>1290.5999999999999</v>
      </c>
      <c r="K57" s="81">
        <v>1290.5999999999999</v>
      </c>
      <c r="L57" s="20">
        <f>+J57-K57</f>
        <v>0</v>
      </c>
      <c r="M57" s="20"/>
    </row>
    <row r="58" spans="1:13" ht="45">
      <c r="A58" s="74">
        <v>52</v>
      </c>
      <c r="B58" s="75" t="s">
        <v>466</v>
      </c>
      <c r="C58" s="74" t="s">
        <v>443</v>
      </c>
      <c r="D58" s="76">
        <v>1</v>
      </c>
      <c r="E58" s="77" t="s">
        <v>491</v>
      </c>
      <c r="F58" s="77" t="s">
        <v>571</v>
      </c>
      <c r="G58" s="77" t="s">
        <v>571</v>
      </c>
      <c r="H58" s="77" t="s">
        <v>571</v>
      </c>
      <c r="I58" s="77" t="s">
        <v>574</v>
      </c>
      <c r="J58" s="78">
        <v>10.8</v>
      </c>
      <c r="K58" s="81">
        <v>10.8</v>
      </c>
      <c r="L58" s="83">
        <f>+J58-K58</f>
        <v>0</v>
      </c>
      <c r="M58" s="20"/>
    </row>
    <row r="59" spans="1:13">
      <c r="A59" s="74">
        <v>53</v>
      </c>
      <c r="B59" s="75" t="s">
        <v>579</v>
      </c>
      <c r="C59" s="74" t="s">
        <v>443</v>
      </c>
      <c r="D59" s="76">
        <v>1</v>
      </c>
      <c r="E59" s="77" t="s">
        <v>491</v>
      </c>
      <c r="F59" s="77" t="s">
        <v>571</v>
      </c>
      <c r="G59" s="77" t="s">
        <v>571</v>
      </c>
      <c r="H59" s="77" t="s">
        <v>571</v>
      </c>
      <c r="I59" s="77" t="s">
        <v>574</v>
      </c>
      <c r="J59" s="78">
        <v>154.6</v>
      </c>
      <c r="K59" s="81">
        <v>154.6</v>
      </c>
      <c r="L59" s="20">
        <f>+J59-K59</f>
        <v>0</v>
      </c>
      <c r="M59" s="20"/>
    </row>
    <row r="60" spans="1:13" ht="18.75" customHeight="1">
      <c r="A60" s="74">
        <v>54</v>
      </c>
      <c r="B60" s="75" t="s">
        <v>578</v>
      </c>
      <c r="C60" s="74" t="s">
        <v>443</v>
      </c>
      <c r="D60" s="76">
        <v>1</v>
      </c>
      <c r="E60" s="77" t="s">
        <v>491</v>
      </c>
      <c r="F60" s="77" t="s">
        <v>571</v>
      </c>
      <c r="G60" s="77" t="s">
        <v>571</v>
      </c>
      <c r="H60" s="77" t="s">
        <v>571</v>
      </c>
      <c r="I60" s="77" t="s">
        <v>574</v>
      </c>
      <c r="J60" s="78">
        <f>787.1-39</f>
        <v>748.1</v>
      </c>
      <c r="K60" s="86">
        <f>SUM(J60:J75)</f>
        <v>787.09191999999996</v>
      </c>
      <c r="L60" s="20">
        <f>+K60-787.1</f>
        <v>-8.0800000000635919E-3</v>
      </c>
      <c r="M60" s="20"/>
    </row>
    <row r="61" spans="1:13" ht="18.75" customHeight="1">
      <c r="A61" s="74">
        <v>55</v>
      </c>
      <c r="B61" s="75" t="s">
        <v>582</v>
      </c>
      <c r="C61" s="74" t="s">
        <v>33</v>
      </c>
      <c r="D61" s="76">
        <v>11</v>
      </c>
      <c r="E61" s="77" t="s">
        <v>491</v>
      </c>
      <c r="F61" s="77" t="s">
        <v>571</v>
      </c>
      <c r="G61" s="77" t="s">
        <v>571</v>
      </c>
      <c r="H61" s="77" t="s">
        <v>571</v>
      </c>
      <c r="I61" s="77" t="s">
        <v>574</v>
      </c>
      <c r="J61" s="78">
        <v>7.3333699999999995</v>
      </c>
      <c r="K61" s="87"/>
      <c r="M61" s="20"/>
    </row>
    <row r="62" spans="1:13" ht="18.75" customHeight="1">
      <c r="A62" s="74">
        <v>56</v>
      </c>
      <c r="B62" s="75" t="s">
        <v>583</v>
      </c>
      <c r="C62" s="74" t="s">
        <v>33</v>
      </c>
      <c r="D62" s="76">
        <v>10</v>
      </c>
      <c r="E62" s="77" t="s">
        <v>491</v>
      </c>
      <c r="F62" s="77" t="s">
        <v>571</v>
      </c>
      <c r="G62" s="77" t="s">
        <v>571</v>
      </c>
      <c r="H62" s="77" t="s">
        <v>571</v>
      </c>
      <c r="I62" s="77" t="s">
        <v>574</v>
      </c>
      <c r="J62" s="78">
        <v>1.6667000000000001</v>
      </c>
      <c r="K62" s="87"/>
      <c r="M62" s="20"/>
    </row>
    <row r="63" spans="1:13" ht="18.75" customHeight="1">
      <c r="A63" s="74">
        <v>57</v>
      </c>
      <c r="B63" s="75" t="s">
        <v>584</v>
      </c>
      <c r="C63" s="74" t="s">
        <v>121</v>
      </c>
      <c r="D63" s="76">
        <v>18</v>
      </c>
      <c r="E63" s="77" t="s">
        <v>491</v>
      </c>
      <c r="F63" s="77" t="s">
        <v>571</v>
      </c>
      <c r="G63" s="77" t="s">
        <v>571</v>
      </c>
      <c r="H63" s="77" t="s">
        <v>571</v>
      </c>
      <c r="I63" s="77" t="s">
        <v>574</v>
      </c>
      <c r="J63" s="78">
        <v>2.7</v>
      </c>
      <c r="K63" s="87"/>
      <c r="M63" s="20"/>
    </row>
    <row r="64" spans="1:13" ht="18.75" customHeight="1">
      <c r="A64" s="74">
        <v>58</v>
      </c>
      <c r="B64" s="75" t="s">
        <v>585</v>
      </c>
      <c r="C64" s="74" t="s">
        <v>33</v>
      </c>
      <c r="D64" s="76">
        <v>6</v>
      </c>
      <c r="E64" s="77" t="s">
        <v>491</v>
      </c>
      <c r="F64" s="77" t="s">
        <v>571</v>
      </c>
      <c r="G64" s="77" t="s">
        <v>571</v>
      </c>
      <c r="H64" s="77" t="s">
        <v>571</v>
      </c>
      <c r="I64" s="77" t="s">
        <v>574</v>
      </c>
      <c r="J64" s="78">
        <v>0.3</v>
      </c>
      <c r="K64" s="87"/>
      <c r="M64" s="20"/>
    </row>
    <row r="65" spans="1:13" ht="18.75" customHeight="1">
      <c r="A65" s="74">
        <v>59</v>
      </c>
      <c r="B65" s="75" t="s">
        <v>586</v>
      </c>
      <c r="C65" s="74" t="s">
        <v>33</v>
      </c>
      <c r="D65" s="76">
        <v>300</v>
      </c>
      <c r="E65" s="77" t="s">
        <v>491</v>
      </c>
      <c r="F65" s="77" t="s">
        <v>571</v>
      </c>
      <c r="G65" s="77" t="s">
        <v>571</v>
      </c>
      <c r="H65" s="77" t="s">
        <v>571</v>
      </c>
      <c r="I65" s="77" t="s">
        <v>574</v>
      </c>
      <c r="J65" s="78">
        <v>3</v>
      </c>
      <c r="K65" s="87"/>
      <c r="M65" s="20"/>
    </row>
    <row r="66" spans="1:13" ht="18.75" customHeight="1">
      <c r="A66" s="74">
        <v>60</v>
      </c>
      <c r="B66" s="75" t="s">
        <v>587</v>
      </c>
      <c r="C66" s="74" t="s">
        <v>33</v>
      </c>
      <c r="D66" s="76">
        <v>10</v>
      </c>
      <c r="E66" s="77" t="s">
        <v>491</v>
      </c>
      <c r="F66" s="77" t="s">
        <v>571</v>
      </c>
      <c r="G66" s="77" t="s">
        <v>571</v>
      </c>
      <c r="H66" s="77" t="s">
        <v>571</v>
      </c>
      <c r="I66" s="77" t="s">
        <v>574</v>
      </c>
      <c r="J66" s="78">
        <v>1</v>
      </c>
      <c r="K66" s="87"/>
      <c r="M66" s="20"/>
    </row>
    <row r="67" spans="1:13" ht="18.75" customHeight="1">
      <c r="A67" s="74">
        <v>61</v>
      </c>
      <c r="B67" s="75" t="s">
        <v>587</v>
      </c>
      <c r="C67" s="74" t="s">
        <v>33</v>
      </c>
      <c r="D67" s="76">
        <v>72</v>
      </c>
      <c r="E67" s="77" t="s">
        <v>491</v>
      </c>
      <c r="F67" s="77" t="s">
        <v>571</v>
      </c>
      <c r="G67" s="77" t="s">
        <v>571</v>
      </c>
      <c r="H67" s="77" t="s">
        <v>571</v>
      </c>
      <c r="I67" s="77" t="s">
        <v>574</v>
      </c>
      <c r="J67" s="78">
        <v>12.00024</v>
      </c>
      <c r="K67" s="87"/>
      <c r="M67" s="20"/>
    </row>
    <row r="68" spans="1:13" ht="18.75" customHeight="1">
      <c r="A68" s="74">
        <v>62</v>
      </c>
      <c r="B68" s="75" t="s">
        <v>588</v>
      </c>
      <c r="C68" s="74" t="s">
        <v>33</v>
      </c>
      <c r="D68" s="76">
        <v>26</v>
      </c>
      <c r="E68" s="77" t="s">
        <v>491</v>
      </c>
      <c r="F68" s="77" t="s">
        <v>571</v>
      </c>
      <c r="G68" s="77" t="s">
        <v>571</v>
      </c>
      <c r="H68" s="77" t="s">
        <v>571</v>
      </c>
      <c r="I68" s="77" t="s">
        <v>574</v>
      </c>
      <c r="J68" s="78">
        <v>2.6</v>
      </c>
      <c r="K68" s="87"/>
      <c r="M68" s="20"/>
    </row>
    <row r="69" spans="1:13" ht="18.75" customHeight="1">
      <c r="A69" s="74">
        <v>63</v>
      </c>
      <c r="B69" s="75" t="s">
        <v>589</v>
      </c>
      <c r="C69" s="74" t="s">
        <v>33</v>
      </c>
      <c r="D69" s="76">
        <v>2</v>
      </c>
      <c r="E69" s="77" t="s">
        <v>491</v>
      </c>
      <c r="F69" s="77" t="s">
        <v>571</v>
      </c>
      <c r="G69" s="77" t="s">
        <v>571</v>
      </c>
      <c r="H69" s="77" t="s">
        <v>571</v>
      </c>
      <c r="I69" s="77" t="s">
        <v>574</v>
      </c>
      <c r="J69" s="78">
        <v>0.33333999999999997</v>
      </c>
      <c r="K69" s="87"/>
      <c r="M69" s="20"/>
    </row>
    <row r="70" spans="1:13" ht="18.75" customHeight="1">
      <c r="A70" s="74">
        <v>64</v>
      </c>
      <c r="B70" s="75" t="s">
        <v>590</v>
      </c>
      <c r="C70" s="74" t="s">
        <v>33</v>
      </c>
      <c r="D70" s="76">
        <v>6</v>
      </c>
      <c r="E70" s="77" t="s">
        <v>491</v>
      </c>
      <c r="F70" s="77" t="s">
        <v>571</v>
      </c>
      <c r="G70" s="77" t="s">
        <v>571</v>
      </c>
      <c r="H70" s="77" t="s">
        <v>571</v>
      </c>
      <c r="I70" s="77" t="s">
        <v>574</v>
      </c>
      <c r="J70" s="78">
        <v>1.2</v>
      </c>
      <c r="K70" s="87"/>
      <c r="M70" s="20"/>
    </row>
    <row r="71" spans="1:13" ht="18.75" customHeight="1">
      <c r="A71" s="74">
        <v>65</v>
      </c>
      <c r="B71" s="75" t="s">
        <v>591</v>
      </c>
      <c r="C71" s="74" t="s">
        <v>33</v>
      </c>
      <c r="D71" s="76">
        <v>20</v>
      </c>
      <c r="E71" s="77" t="s">
        <v>491</v>
      </c>
      <c r="F71" s="77" t="s">
        <v>571</v>
      </c>
      <c r="G71" s="77" t="s">
        <v>571</v>
      </c>
      <c r="H71" s="77" t="s">
        <v>571</v>
      </c>
      <c r="I71" s="77" t="s">
        <v>574</v>
      </c>
      <c r="J71" s="78">
        <v>0.5</v>
      </c>
      <c r="K71" s="87"/>
      <c r="M71" s="20"/>
    </row>
    <row r="72" spans="1:13" ht="18.75" customHeight="1">
      <c r="A72" s="74">
        <v>66</v>
      </c>
      <c r="B72" s="75" t="s">
        <v>591</v>
      </c>
      <c r="C72" s="74" t="s">
        <v>33</v>
      </c>
      <c r="D72" s="76">
        <v>24</v>
      </c>
      <c r="E72" s="77" t="s">
        <v>491</v>
      </c>
      <c r="F72" s="77" t="s">
        <v>571</v>
      </c>
      <c r="G72" s="77" t="s">
        <v>571</v>
      </c>
      <c r="H72" s="77" t="s">
        <v>571</v>
      </c>
      <c r="I72" s="77" t="s">
        <v>574</v>
      </c>
      <c r="J72" s="78">
        <v>1.3999200000000001</v>
      </c>
      <c r="K72" s="87"/>
      <c r="M72" s="20"/>
    </row>
    <row r="73" spans="1:13" ht="18.75" customHeight="1">
      <c r="A73" s="74">
        <v>67</v>
      </c>
      <c r="B73" s="75" t="s">
        <v>592</v>
      </c>
      <c r="C73" s="74" t="s">
        <v>33</v>
      </c>
      <c r="D73" s="76">
        <v>15</v>
      </c>
      <c r="E73" s="77" t="s">
        <v>491</v>
      </c>
      <c r="F73" s="77" t="s">
        <v>571</v>
      </c>
      <c r="G73" s="77" t="s">
        <v>571</v>
      </c>
      <c r="H73" s="77" t="s">
        <v>571</v>
      </c>
      <c r="I73" s="77" t="s">
        <v>574</v>
      </c>
      <c r="J73" s="78">
        <v>3.6250500000000003</v>
      </c>
      <c r="K73" s="87"/>
      <c r="M73" s="20"/>
    </row>
    <row r="74" spans="1:13" ht="18.75" customHeight="1">
      <c r="A74" s="74">
        <v>68</v>
      </c>
      <c r="B74" s="75" t="s">
        <v>593</v>
      </c>
      <c r="C74" s="74" t="s">
        <v>33</v>
      </c>
      <c r="D74" s="76">
        <v>10</v>
      </c>
      <c r="E74" s="77" t="s">
        <v>491</v>
      </c>
      <c r="F74" s="77" t="s">
        <v>571</v>
      </c>
      <c r="G74" s="77" t="s">
        <v>571</v>
      </c>
      <c r="H74" s="77" t="s">
        <v>571</v>
      </c>
      <c r="I74" s="77" t="s">
        <v>574</v>
      </c>
      <c r="J74" s="78">
        <v>0.83329999999999993</v>
      </c>
      <c r="K74" s="87"/>
      <c r="M74" s="20"/>
    </row>
    <row r="75" spans="1:13" ht="18.75" customHeight="1">
      <c r="A75" s="74">
        <v>69</v>
      </c>
      <c r="B75" s="75" t="s">
        <v>594</v>
      </c>
      <c r="C75" s="74" t="s">
        <v>33</v>
      </c>
      <c r="D75" s="76">
        <v>4</v>
      </c>
      <c r="E75" s="77" t="s">
        <v>491</v>
      </c>
      <c r="F75" s="77" t="s">
        <v>571</v>
      </c>
      <c r="G75" s="77" t="s">
        <v>571</v>
      </c>
      <c r="H75" s="77" t="s">
        <v>571</v>
      </c>
      <c r="I75" s="77" t="s">
        <v>574</v>
      </c>
      <c r="J75" s="78">
        <v>0.5</v>
      </c>
      <c r="K75" s="88"/>
      <c r="M75" s="20"/>
    </row>
    <row r="76" spans="1:13" ht="18.75" customHeight="1">
      <c r="A76" s="74">
        <v>70</v>
      </c>
      <c r="B76" s="75" t="s">
        <v>595</v>
      </c>
      <c r="C76" s="74" t="s">
        <v>33</v>
      </c>
      <c r="D76" s="76">
        <v>6</v>
      </c>
      <c r="E76" s="77" t="s">
        <v>491</v>
      </c>
      <c r="F76" s="77" t="s">
        <v>571</v>
      </c>
      <c r="G76" s="77" t="s">
        <v>571</v>
      </c>
      <c r="H76" s="77" t="s">
        <v>571</v>
      </c>
      <c r="I76" s="77" t="s">
        <v>574</v>
      </c>
      <c r="J76" s="78">
        <v>27</v>
      </c>
      <c r="K76" s="81"/>
      <c r="M76" s="20"/>
    </row>
    <row r="77" spans="1:13">
      <c r="A77" s="74">
        <v>71</v>
      </c>
      <c r="B77" s="75" t="s">
        <v>596</v>
      </c>
      <c r="C77" s="74" t="s">
        <v>33</v>
      </c>
      <c r="D77" s="76">
        <v>2</v>
      </c>
      <c r="E77" s="77" t="s">
        <v>491</v>
      </c>
      <c r="F77" s="77" t="s">
        <v>571</v>
      </c>
      <c r="G77" s="77" t="s">
        <v>571</v>
      </c>
      <c r="H77" s="77" t="s">
        <v>571</v>
      </c>
      <c r="I77" s="77" t="s">
        <v>574</v>
      </c>
      <c r="J77" s="78">
        <v>24</v>
      </c>
      <c r="K77" s="81"/>
    </row>
    <row r="78" spans="1:13">
      <c r="A78" s="74">
        <v>72</v>
      </c>
      <c r="B78" s="75" t="s">
        <v>597</v>
      </c>
      <c r="C78" s="74" t="s">
        <v>34</v>
      </c>
      <c r="D78" s="76">
        <v>6.2</v>
      </c>
      <c r="E78" s="77" t="s">
        <v>491</v>
      </c>
      <c r="F78" s="77" t="s">
        <v>571</v>
      </c>
      <c r="G78" s="77" t="s">
        <v>571</v>
      </c>
      <c r="H78" s="77" t="s">
        <v>571</v>
      </c>
      <c r="I78" s="77" t="s">
        <v>574</v>
      </c>
      <c r="J78" s="78">
        <v>44.64</v>
      </c>
      <c r="K78" s="81"/>
    </row>
    <row r="79" spans="1:13">
      <c r="A79" s="74">
        <v>73</v>
      </c>
      <c r="B79" s="75" t="s">
        <v>598</v>
      </c>
      <c r="C79" s="74" t="s">
        <v>34</v>
      </c>
      <c r="D79" s="76">
        <v>8.3000000000000007</v>
      </c>
      <c r="E79" s="77" t="s">
        <v>491</v>
      </c>
      <c r="F79" s="77" t="s">
        <v>571</v>
      </c>
      <c r="G79" s="77" t="s">
        <v>571</v>
      </c>
      <c r="H79" s="77" t="s">
        <v>571</v>
      </c>
      <c r="I79" s="77" t="s">
        <v>574</v>
      </c>
      <c r="J79" s="78">
        <v>87.15</v>
      </c>
      <c r="K79" s="81"/>
    </row>
    <row r="80" spans="1:13">
      <c r="A80" s="74">
        <v>74</v>
      </c>
      <c r="B80" s="84" t="s">
        <v>570</v>
      </c>
      <c r="C80" s="74" t="s">
        <v>443</v>
      </c>
      <c r="D80" s="76">
        <v>1</v>
      </c>
      <c r="E80" s="77" t="s">
        <v>491</v>
      </c>
      <c r="F80" s="77" t="s">
        <v>571</v>
      </c>
      <c r="G80" s="77" t="s">
        <v>571</v>
      </c>
      <c r="H80" s="77" t="s">
        <v>571</v>
      </c>
      <c r="I80" s="77" t="s">
        <v>574</v>
      </c>
      <c r="J80" s="84">
        <v>5</v>
      </c>
    </row>
    <row r="82" spans="10:12">
      <c r="J82" s="82">
        <f>SUM(J7:J80)</f>
        <v>54899.968640000006</v>
      </c>
    </row>
    <row r="83" spans="10:12">
      <c r="L83" s="20"/>
    </row>
  </sheetData>
  <autoFilter ref="A6:P6" xr:uid="{9B4CB4E0-B70D-4949-B5FB-AFF8443E257D}"/>
  <mergeCells count="8">
    <mergeCell ref="K22:K24"/>
    <mergeCell ref="K27:K55"/>
    <mergeCell ref="K60:K75"/>
    <mergeCell ref="I1:J1"/>
    <mergeCell ref="I2:J2"/>
    <mergeCell ref="A3:J3"/>
    <mergeCell ref="K7:K15"/>
    <mergeCell ref="K17:K20"/>
  </mergeCells>
  <pageMargins left="0.28999999999999998" right="0.19685039370078741" top="0.4" bottom="0.42" header="0.15748031496062992" footer="0.26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CF35-0D2D-45AD-B26B-845CE951BADC}">
  <dimension ref="A1:H22"/>
  <sheetViews>
    <sheetView topLeftCell="A2" zoomScaleNormal="100" workbookViewId="0">
      <selection activeCell="G4" sqref="G4:H20"/>
    </sheetView>
  </sheetViews>
  <sheetFormatPr defaultColWidth="9.140625" defaultRowHeight="16.5"/>
  <cols>
    <col min="1" max="1" width="5.42578125" style="58" bestFit="1" customWidth="1"/>
    <col min="2" max="2" width="48.5703125" style="41" customWidth="1"/>
    <col min="3" max="4" width="12.28515625" style="41" customWidth="1"/>
    <col min="5" max="5" width="12" style="41" customWidth="1"/>
    <col min="6" max="6" width="44.7109375" style="41" customWidth="1"/>
    <col min="7" max="7" width="88.28515625" style="41" customWidth="1"/>
    <col min="8" max="8" width="12.7109375" style="41" customWidth="1"/>
    <col min="9" max="16384" width="9.140625" style="41"/>
  </cols>
  <sheetData>
    <row r="1" spans="1:8" ht="63.6" customHeight="1">
      <c r="A1" s="93" t="s">
        <v>531</v>
      </c>
      <c r="B1" s="93"/>
      <c r="C1" s="93"/>
      <c r="D1" s="93"/>
      <c r="E1" s="93"/>
    </row>
    <row r="2" spans="1:8">
      <c r="A2" s="42"/>
      <c r="B2" s="42"/>
      <c r="C2" s="42"/>
      <c r="E2" s="43" t="s">
        <v>532</v>
      </c>
    </row>
    <row r="3" spans="1:8" ht="47.45" customHeight="1">
      <c r="A3" s="44" t="s">
        <v>533</v>
      </c>
      <c r="B3" s="45" t="s">
        <v>534</v>
      </c>
      <c r="C3" s="46" t="s">
        <v>535</v>
      </c>
      <c r="D3" s="47" t="s">
        <v>536</v>
      </c>
      <c r="E3" s="48" t="s">
        <v>537</v>
      </c>
    </row>
    <row r="4" spans="1:8" ht="24" customHeight="1">
      <c r="A4" s="49">
        <v>1</v>
      </c>
      <c r="B4" s="50" t="s">
        <v>538</v>
      </c>
      <c r="C4" s="51">
        <f>SUM(C5:C20)</f>
        <v>125.9936609092</v>
      </c>
      <c r="D4" s="51">
        <f>SUM(D5:D20)</f>
        <v>109.80114303000001</v>
      </c>
      <c r="E4" s="51">
        <f>SUM(E5:E20)</f>
        <v>-16.192517879199993</v>
      </c>
      <c r="G4" s="64" t="s">
        <v>538</v>
      </c>
      <c r="H4" s="65">
        <f t="shared" ref="H4:H20" si="0">+D4/2*1000</f>
        <v>54900.571515000003</v>
      </c>
    </row>
    <row r="5" spans="1:8" ht="87.6" customHeight="1">
      <c r="A5" s="52" t="s">
        <v>539</v>
      </c>
      <c r="B5" s="53" t="s">
        <v>540</v>
      </c>
      <c r="C5" s="54">
        <v>24.257000000000001</v>
      </c>
      <c r="D5" s="54">
        <f>27.96176+4.65589</f>
        <v>32.617650000000005</v>
      </c>
      <c r="E5" s="54">
        <f t="shared" ref="E5:E20" si="1">D5-C5</f>
        <v>8.3606500000000032</v>
      </c>
      <c r="G5" s="66" t="s">
        <v>540</v>
      </c>
      <c r="H5" s="67">
        <f t="shared" si="0"/>
        <v>16308.825000000003</v>
      </c>
    </row>
    <row r="6" spans="1:8" ht="22.15" customHeight="1">
      <c r="A6" s="52" t="s">
        <v>541</v>
      </c>
      <c r="B6" s="53" t="s">
        <v>542</v>
      </c>
      <c r="C6" s="54">
        <v>0</v>
      </c>
      <c r="D6" s="54">
        <f>0.038792</f>
        <v>3.8792E-2</v>
      </c>
      <c r="E6" s="54">
        <f t="shared" si="1"/>
        <v>3.8792E-2</v>
      </c>
      <c r="G6" s="66" t="s">
        <v>542</v>
      </c>
      <c r="H6" s="67">
        <f t="shared" si="0"/>
        <v>19.396000000000001</v>
      </c>
    </row>
    <row r="7" spans="1:8" ht="22.15" customHeight="1">
      <c r="A7" s="52" t="s">
        <v>543</v>
      </c>
      <c r="B7" s="53" t="s">
        <v>544</v>
      </c>
      <c r="C7" s="54">
        <v>5.6109999999999998</v>
      </c>
      <c r="D7" s="54">
        <f>4.542857</f>
        <v>4.5428569999999997</v>
      </c>
      <c r="E7" s="54">
        <f t="shared" si="1"/>
        <v>-1.0681430000000001</v>
      </c>
      <c r="G7" s="66" t="s">
        <v>544</v>
      </c>
      <c r="H7" s="67">
        <f t="shared" si="0"/>
        <v>2271.4285</v>
      </c>
    </row>
    <row r="8" spans="1:8" ht="22.15" customHeight="1">
      <c r="A8" s="52" t="s">
        <v>545</v>
      </c>
      <c r="B8" s="53" t="s">
        <v>546</v>
      </c>
      <c r="C8" s="54">
        <v>0</v>
      </c>
      <c r="D8" s="54">
        <f>0.687</f>
        <v>0.68700000000000006</v>
      </c>
      <c r="E8" s="54">
        <f t="shared" si="1"/>
        <v>0.68700000000000006</v>
      </c>
      <c r="G8" s="66" t="s">
        <v>546</v>
      </c>
      <c r="H8" s="67">
        <f t="shared" si="0"/>
        <v>343.5</v>
      </c>
    </row>
    <row r="9" spans="1:8" ht="22.15" customHeight="1">
      <c r="A9" s="55" t="s">
        <v>547</v>
      </c>
      <c r="B9" s="53" t="s">
        <v>548</v>
      </c>
      <c r="C9" s="54">
        <v>12.23</v>
      </c>
      <c r="D9" s="54">
        <f>3.071687+19.603997</f>
        <v>22.675684</v>
      </c>
      <c r="E9" s="54">
        <f t="shared" si="1"/>
        <v>10.445684</v>
      </c>
      <c r="G9" s="66" t="s">
        <v>548</v>
      </c>
      <c r="H9" s="67">
        <f t="shared" si="0"/>
        <v>11337.842000000001</v>
      </c>
    </row>
    <row r="10" spans="1:8" ht="22.15" customHeight="1">
      <c r="A10" s="52" t="s">
        <v>549</v>
      </c>
      <c r="B10" s="53" t="s">
        <v>550</v>
      </c>
      <c r="C10" s="54">
        <f>25.181+(15000*145*6.6+18000*155*6.6+7000*50*6.6+6000*0.137*486.86)/1000000</f>
        <v>60.660198919999999</v>
      </c>
      <c r="D10" s="54">
        <f>34.592572+1.34926</f>
        <v>35.941831999999998</v>
      </c>
      <c r="E10" s="54">
        <f t="shared" si="1"/>
        <v>-24.718366920000001</v>
      </c>
      <c r="G10" s="66" t="s">
        <v>550</v>
      </c>
      <c r="H10" s="67">
        <f t="shared" si="0"/>
        <v>17970.915999999997</v>
      </c>
    </row>
    <row r="11" spans="1:8" ht="22.15" customHeight="1">
      <c r="A11" s="52" t="s">
        <v>551</v>
      </c>
      <c r="B11" s="53" t="s">
        <v>552</v>
      </c>
      <c r="C11" s="54">
        <v>6.8869999999999996</v>
      </c>
      <c r="D11" s="54">
        <f>2.315958+5.15933</f>
        <v>7.4752879999999999</v>
      </c>
      <c r="E11" s="54">
        <f t="shared" si="1"/>
        <v>0.58828800000000037</v>
      </c>
      <c r="G11" s="66" t="s">
        <v>552</v>
      </c>
      <c r="H11" s="67">
        <f t="shared" si="0"/>
        <v>3737.6439999999998</v>
      </c>
    </row>
    <row r="12" spans="1:8" ht="22.15" customHeight="1">
      <c r="A12" s="52" t="s">
        <v>553</v>
      </c>
      <c r="B12" s="53" t="s">
        <v>554</v>
      </c>
      <c r="C12" s="54">
        <v>0.79900000000000004</v>
      </c>
      <c r="D12" s="54">
        <f>0.248792</f>
        <v>0.24879200000000001</v>
      </c>
      <c r="E12" s="54">
        <f t="shared" si="1"/>
        <v>-0.55020800000000003</v>
      </c>
      <c r="G12" s="66" t="s">
        <v>554</v>
      </c>
      <c r="H12" s="67">
        <f t="shared" si="0"/>
        <v>124.396</v>
      </c>
    </row>
    <row r="13" spans="1:8" ht="22.15" customHeight="1">
      <c r="A13" s="52" t="s">
        <v>555</v>
      </c>
      <c r="B13" s="53" t="s">
        <v>556</v>
      </c>
      <c r="C13" s="54">
        <v>1.702</v>
      </c>
      <c r="D13" s="54">
        <v>0</v>
      </c>
      <c r="E13" s="54">
        <f t="shared" si="1"/>
        <v>-1.702</v>
      </c>
      <c r="G13" s="66" t="s">
        <v>556</v>
      </c>
      <c r="H13" s="67">
        <f t="shared" si="0"/>
        <v>0</v>
      </c>
    </row>
    <row r="14" spans="1:8" ht="22.15" customHeight="1">
      <c r="A14" s="52" t="s">
        <v>557</v>
      </c>
      <c r="B14" s="53" t="s">
        <v>558</v>
      </c>
      <c r="C14" s="54">
        <v>1.329</v>
      </c>
      <c r="D14" s="54">
        <f>1.574138</f>
        <v>1.574138</v>
      </c>
      <c r="E14" s="54">
        <f t="shared" si="1"/>
        <v>0.24513800000000008</v>
      </c>
      <c r="G14" s="66" t="s">
        <v>558</v>
      </c>
      <c r="H14" s="67">
        <f t="shared" si="0"/>
        <v>787.06900000000007</v>
      </c>
    </row>
    <row r="15" spans="1:8" ht="22.15" customHeight="1">
      <c r="A15" s="52" t="s">
        <v>559</v>
      </c>
      <c r="B15" s="53" t="s">
        <v>560</v>
      </c>
      <c r="C15" s="54">
        <v>0.36499999999999999</v>
      </c>
      <c r="D15" s="54">
        <v>0</v>
      </c>
      <c r="E15" s="54">
        <f t="shared" si="1"/>
        <v>-0.36499999999999999</v>
      </c>
      <c r="G15" s="66" t="s">
        <v>560</v>
      </c>
      <c r="H15" s="67">
        <f t="shared" si="0"/>
        <v>0</v>
      </c>
    </row>
    <row r="16" spans="1:8" ht="36.6" customHeight="1">
      <c r="A16" s="52" t="s">
        <v>561</v>
      </c>
      <c r="B16" s="53" t="s">
        <v>562</v>
      </c>
      <c r="C16" s="54">
        <v>0</v>
      </c>
      <c r="D16" s="54">
        <v>0</v>
      </c>
      <c r="E16" s="54">
        <f t="shared" si="1"/>
        <v>0</v>
      </c>
      <c r="G16" s="66" t="s">
        <v>562</v>
      </c>
      <c r="H16" s="67">
        <f t="shared" si="0"/>
        <v>0</v>
      </c>
    </row>
    <row r="17" spans="1:8" ht="36.6" customHeight="1">
      <c r="A17" s="52" t="s">
        <v>563</v>
      </c>
      <c r="B17" s="53" t="s">
        <v>564</v>
      </c>
      <c r="C17" s="54">
        <v>5.8369999999999997</v>
      </c>
      <c r="D17" s="54">
        <f>1.256609+1.324505</f>
        <v>2.5811140000000004</v>
      </c>
      <c r="E17" s="54">
        <f t="shared" si="1"/>
        <v>-3.2558859999999994</v>
      </c>
      <c r="G17" s="66" t="s">
        <v>564</v>
      </c>
      <c r="H17" s="67">
        <f t="shared" si="0"/>
        <v>1290.5570000000002</v>
      </c>
    </row>
    <row r="18" spans="1:8" ht="36.6" customHeight="1">
      <c r="A18" s="52" t="s">
        <v>565</v>
      </c>
      <c r="B18" s="53" t="s">
        <v>566</v>
      </c>
      <c r="C18" s="54">
        <v>0.40200000000000002</v>
      </c>
      <c r="D18" s="54">
        <f>0.021667</f>
        <v>2.1666999999999999E-2</v>
      </c>
      <c r="E18" s="54">
        <f t="shared" si="1"/>
        <v>-0.38033300000000003</v>
      </c>
      <c r="G18" s="66" t="s">
        <v>566</v>
      </c>
      <c r="H18" s="67">
        <f t="shared" si="0"/>
        <v>10.833499999999999</v>
      </c>
    </row>
    <row r="19" spans="1:8" ht="22.15" customHeight="1">
      <c r="A19" s="52" t="s">
        <v>567</v>
      </c>
      <c r="B19" s="53" t="s">
        <v>568</v>
      </c>
      <c r="C19" s="54">
        <v>4.6669999999999998</v>
      </c>
      <c r="D19" s="54">
        <f>0.155369+0.15382</f>
        <v>0.30918900000000005</v>
      </c>
      <c r="E19" s="54">
        <f t="shared" si="1"/>
        <v>-4.3578109999999999</v>
      </c>
      <c r="G19" s="66" t="s">
        <v>568</v>
      </c>
      <c r="H19" s="67">
        <f t="shared" si="0"/>
        <v>154.59450000000001</v>
      </c>
    </row>
    <row r="20" spans="1:8" ht="22.15" customHeight="1">
      <c r="A20" s="52" t="s">
        <v>569</v>
      </c>
      <c r="B20" s="53" t="s">
        <v>570</v>
      </c>
      <c r="C20" s="56">
        <f>SUM(C5:C19)*1%</f>
        <v>1.2474619892000001</v>
      </c>
      <c r="D20" s="57">
        <f>SUM(D5:D19)*1%</f>
        <v>1.08714003</v>
      </c>
      <c r="E20" s="57">
        <f t="shared" si="1"/>
        <v>-0.16032195920000003</v>
      </c>
      <c r="G20" s="66" t="s">
        <v>570</v>
      </c>
      <c r="H20" s="67">
        <f t="shared" si="0"/>
        <v>543.57001500000001</v>
      </c>
    </row>
    <row r="22" spans="1:8" ht="15.75">
      <c r="A22" s="41"/>
    </row>
  </sheetData>
  <mergeCells count="1">
    <mergeCell ref="A1:E1"/>
  </mergeCells>
  <pageMargins left="0.34" right="0.23622047244094491" top="0.81" bottom="0.27559055118110237" header="0.15748031496062992" footer="0.15748031496062992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26EA-7978-476C-8779-0368DCA945C1}">
  <dimension ref="A1:O150"/>
  <sheetViews>
    <sheetView topLeftCell="A103" zoomScaleNormal="100" workbookViewId="0">
      <selection activeCell="B105" sqref="B105"/>
    </sheetView>
  </sheetViews>
  <sheetFormatPr defaultRowHeight="15"/>
  <cols>
    <col min="1" max="1" width="5.7109375" style="9" customWidth="1"/>
    <col min="2" max="2" width="48.42578125" style="10" customWidth="1"/>
    <col min="3" max="3" width="14.140625" style="10" bestFit="1" customWidth="1"/>
    <col min="4" max="4" width="11.5703125" style="9" customWidth="1"/>
    <col min="5" max="5" width="27.42578125" style="10" customWidth="1"/>
    <col min="6" max="6" width="13.5703125" style="10" customWidth="1"/>
    <col min="7" max="7" width="13.28515625" style="10" customWidth="1"/>
    <col min="8" max="8" width="15.7109375" style="10" customWidth="1"/>
    <col min="9" max="9" width="18.42578125" style="10" customWidth="1"/>
    <col min="10" max="10" width="13.42578125" style="16" customWidth="1"/>
    <col min="11" max="11" width="20.5703125" bestFit="1" customWidth="1"/>
    <col min="12" max="12" width="13.7109375" customWidth="1"/>
  </cols>
  <sheetData>
    <row r="1" spans="1:12" ht="21.75" customHeight="1">
      <c r="A1" s="31"/>
      <c r="B1" s="12"/>
      <c r="C1" s="13"/>
      <c r="D1" s="15"/>
      <c r="E1" s="12"/>
      <c r="F1" s="14"/>
      <c r="G1" s="11"/>
      <c r="H1" s="11"/>
      <c r="I1" s="89"/>
      <c r="J1" s="90"/>
    </row>
    <row r="2" spans="1:12" ht="15.75" customHeight="1">
      <c r="B2" s="12"/>
      <c r="C2" s="13"/>
      <c r="D2" s="15"/>
      <c r="E2" s="12"/>
      <c r="F2" s="14"/>
      <c r="G2" s="12"/>
      <c r="H2" s="12"/>
      <c r="I2" s="91"/>
      <c r="J2" s="91"/>
    </row>
    <row r="3" spans="1:12" ht="54" customHeight="1">
      <c r="A3" s="92" t="s">
        <v>530</v>
      </c>
      <c r="B3" s="92"/>
      <c r="C3" s="92"/>
      <c r="D3" s="92"/>
      <c r="E3" s="92"/>
      <c r="F3" s="92"/>
      <c r="G3" s="92"/>
      <c r="H3" s="92"/>
      <c r="I3" s="92"/>
      <c r="J3" s="92"/>
      <c r="L3" s="40">
        <v>55000000</v>
      </c>
    </row>
    <row r="4" spans="1:12" ht="54" customHeight="1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s="17" customFormat="1" ht="156.75" customHeight="1">
      <c r="A5" s="25" t="s">
        <v>417</v>
      </c>
      <c r="B5" s="26" t="s">
        <v>418</v>
      </c>
      <c r="C5" s="27" t="s">
        <v>439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  <c r="K5"/>
      <c r="L5"/>
    </row>
    <row r="6" spans="1:12" s="17" customFormat="1" ht="15.75" customHeight="1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/>
      <c r="L6"/>
    </row>
    <row r="7" spans="1:12" ht="31.5" customHeight="1">
      <c r="A7" s="19">
        <v>1</v>
      </c>
      <c r="B7" s="18" t="s">
        <v>437</v>
      </c>
      <c r="C7" s="19" t="s">
        <v>510</v>
      </c>
      <c r="D7" s="23">
        <v>100</v>
      </c>
      <c r="E7" s="22" t="s">
        <v>490</v>
      </c>
      <c r="F7" s="22" t="s">
        <v>502</v>
      </c>
      <c r="G7" s="22" t="s">
        <v>502</v>
      </c>
      <c r="H7" s="22" t="s">
        <v>503</v>
      </c>
      <c r="I7" s="22" t="s">
        <v>503</v>
      </c>
      <c r="J7" s="24">
        <v>1030</v>
      </c>
      <c r="L7" s="20"/>
    </row>
    <row r="8" spans="1:12" ht="31.5" customHeight="1">
      <c r="A8" s="19">
        <v>2</v>
      </c>
      <c r="B8" s="18" t="s">
        <v>524</v>
      </c>
      <c r="C8" s="19" t="s">
        <v>438</v>
      </c>
      <c r="D8" s="23">
        <v>90</v>
      </c>
      <c r="E8" s="22" t="s">
        <v>490</v>
      </c>
      <c r="F8" s="22" t="s">
        <v>500</v>
      </c>
      <c r="G8" s="22" t="s">
        <v>501</v>
      </c>
      <c r="H8" s="22" t="s">
        <v>503</v>
      </c>
      <c r="I8" s="22" t="s">
        <v>503</v>
      </c>
      <c r="J8" s="24">
        <f>+D8*280</f>
        <v>25200</v>
      </c>
      <c r="L8" s="20"/>
    </row>
    <row r="9" spans="1:12" ht="31.5" customHeight="1">
      <c r="A9" s="19">
        <v>3</v>
      </c>
      <c r="B9" s="18" t="s">
        <v>525</v>
      </c>
      <c r="C9" s="19" t="s">
        <v>438</v>
      </c>
      <c r="D9" s="23">
        <v>5</v>
      </c>
      <c r="E9" s="22" t="s">
        <v>490</v>
      </c>
      <c r="F9" s="22" t="s">
        <v>500</v>
      </c>
      <c r="G9" s="22" t="s">
        <v>501</v>
      </c>
      <c r="H9" s="22" t="s">
        <v>503</v>
      </c>
      <c r="I9" s="22" t="s">
        <v>503</v>
      </c>
      <c r="J9" s="24">
        <f>+D9*245</f>
        <v>1225</v>
      </c>
      <c r="L9" s="20"/>
    </row>
    <row r="10" spans="1:12" ht="31.5" customHeight="1">
      <c r="A10" s="19">
        <v>4</v>
      </c>
      <c r="B10" s="18" t="s">
        <v>526</v>
      </c>
      <c r="C10" s="19" t="s">
        <v>438</v>
      </c>
      <c r="D10" s="33">
        <v>88</v>
      </c>
      <c r="E10" s="22" t="s">
        <v>490</v>
      </c>
      <c r="F10" s="22" t="s">
        <v>500</v>
      </c>
      <c r="G10" s="22" t="s">
        <v>501</v>
      </c>
      <c r="H10" s="22" t="s">
        <v>503</v>
      </c>
      <c r="I10" s="22" t="s">
        <v>503</v>
      </c>
      <c r="J10" s="24">
        <f>+D10*95</f>
        <v>8360</v>
      </c>
      <c r="L10" s="20"/>
    </row>
    <row r="11" spans="1:12" ht="31.5" customHeight="1">
      <c r="A11" s="19">
        <v>5</v>
      </c>
      <c r="B11" s="18" t="s">
        <v>527</v>
      </c>
      <c r="C11" s="19" t="s">
        <v>438</v>
      </c>
      <c r="D11" s="23">
        <v>10</v>
      </c>
      <c r="E11" s="22" t="s">
        <v>490</v>
      </c>
      <c r="F11" s="22" t="s">
        <v>500</v>
      </c>
      <c r="G11" s="22" t="s">
        <v>501</v>
      </c>
      <c r="H11" s="22" t="s">
        <v>503</v>
      </c>
      <c r="I11" s="22" t="s">
        <v>503</v>
      </c>
      <c r="J11" s="24">
        <f>+D11*4000</f>
        <v>40000</v>
      </c>
      <c r="L11" s="20"/>
    </row>
    <row r="12" spans="1:12" ht="31.5" customHeight="1">
      <c r="A12" s="19">
        <v>6</v>
      </c>
      <c r="B12" s="18" t="s">
        <v>436</v>
      </c>
      <c r="C12" s="19" t="s">
        <v>33</v>
      </c>
      <c r="D12" s="23">
        <v>15</v>
      </c>
      <c r="E12" s="22" t="s">
        <v>490</v>
      </c>
      <c r="F12" s="22" t="s">
        <v>502</v>
      </c>
      <c r="G12" s="22" t="s">
        <v>502</v>
      </c>
      <c r="H12" s="22" t="s">
        <v>503</v>
      </c>
      <c r="I12" s="22" t="s">
        <v>503</v>
      </c>
      <c r="J12" s="24">
        <v>1485</v>
      </c>
      <c r="L12" s="20"/>
    </row>
    <row r="13" spans="1:12" ht="31.5" customHeight="1">
      <c r="A13" s="19">
        <v>7</v>
      </c>
      <c r="B13" s="18" t="s">
        <v>440</v>
      </c>
      <c r="C13" s="19" t="s">
        <v>426</v>
      </c>
      <c r="D13" s="19">
        <v>50</v>
      </c>
      <c r="E13" s="22" t="s">
        <v>492</v>
      </c>
      <c r="F13" s="22" t="s">
        <v>499</v>
      </c>
      <c r="G13" s="22" t="s">
        <v>499</v>
      </c>
      <c r="H13" s="22" t="s">
        <v>500</v>
      </c>
      <c r="I13" s="22" t="s">
        <v>501</v>
      </c>
      <c r="J13" s="24">
        <v>800</v>
      </c>
      <c r="L13" s="20"/>
    </row>
    <row r="14" spans="1:12" ht="31.5" customHeight="1">
      <c r="A14" s="19">
        <v>8</v>
      </c>
      <c r="B14" s="18" t="s">
        <v>493</v>
      </c>
      <c r="C14" s="19" t="s">
        <v>46</v>
      </c>
      <c r="D14" s="23">
        <v>8000</v>
      </c>
      <c r="E14" s="22" t="s">
        <v>490</v>
      </c>
      <c r="F14" s="22" t="s">
        <v>501</v>
      </c>
      <c r="G14" s="22" t="s">
        <v>501</v>
      </c>
      <c r="H14" s="22" t="s">
        <v>502</v>
      </c>
      <c r="I14" s="22" t="s">
        <v>503</v>
      </c>
      <c r="J14" s="24">
        <v>2433.3333333333335</v>
      </c>
      <c r="L14" s="20"/>
    </row>
    <row r="15" spans="1:12" ht="31.5" customHeight="1">
      <c r="A15" s="19">
        <v>9</v>
      </c>
      <c r="B15" s="18" t="s">
        <v>427</v>
      </c>
      <c r="C15" s="19" t="s">
        <v>46</v>
      </c>
      <c r="D15" s="23">
        <v>8000</v>
      </c>
      <c r="E15" s="22" t="s">
        <v>490</v>
      </c>
      <c r="F15" s="22" t="s">
        <v>501</v>
      </c>
      <c r="G15" s="22" t="s">
        <v>501</v>
      </c>
      <c r="H15" s="22" t="s">
        <v>502</v>
      </c>
      <c r="I15" s="22" t="s">
        <v>503</v>
      </c>
      <c r="J15" s="24">
        <v>2200</v>
      </c>
      <c r="L15" s="20"/>
    </row>
    <row r="16" spans="1:12" ht="31.5" customHeight="1">
      <c r="A16" s="19">
        <v>10</v>
      </c>
      <c r="B16" s="18" t="s">
        <v>428</v>
      </c>
      <c r="C16" s="19" t="s">
        <v>46</v>
      </c>
      <c r="D16" s="23">
        <v>4000</v>
      </c>
      <c r="E16" s="22" t="s">
        <v>490</v>
      </c>
      <c r="F16" s="22" t="s">
        <v>501</v>
      </c>
      <c r="G16" s="22" t="s">
        <v>501</v>
      </c>
      <c r="H16" s="22" t="s">
        <v>502</v>
      </c>
      <c r="I16" s="22" t="s">
        <v>503</v>
      </c>
      <c r="J16" s="24">
        <v>1000</v>
      </c>
      <c r="L16" s="20"/>
    </row>
    <row r="17" spans="1:12" ht="31.5" customHeight="1">
      <c r="A17" s="19">
        <v>11</v>
      </c>
      <c r="B17" s="18" t="s">
        <v>429</v>
      </c>
      <c r="C17" s="19" t="s">
        <v>34</v>
      </c>
      <c r="D17" s="23">
        <v>2500</v>
      </c>
      <c r="E17" s="22" t="s">
        <v>490</v>
      </c>
      <c r="F17" s="22" t="s">
        <v>501</v>
      </c>
      <c r="G17" s="22" t="s">
        <v>501</v>
      </c>
      <c r="H17" s="22" t="s">
        <v>502</v>
      </c>
      <c r="I17" s="22" t="s">
        <v>503</v>
      </c>
      <c r="J17" s="24">
        <v>604.16666666666674</v>
      </c>
      <c r="L17" s="20"/>
    </row>
    <row r="18" spans="1:12" ht="31.5" customHeight="1">
      <c r="A18" s="19">
        <v>12</v>
      </c>
      <c r="B18" s="18" t="s">
        <v>430</v>
      </c>
      <c r="C18" s="19" t="s">
        <v>46</v>
      </c>
      <c r="D18" s="23">
        <v>410</v>
      </c>
      <c r="E18" s="22" t="s">
        <v>490</v>
      </c>
      <c r="F18" s="22" t="s">
        <v>501</v>
      </c>
      <c r="G18" s="22" t="s">
        <v>501</v>
      </c>
      <c r="H18" s="22" t="s">
        <v>502</v>
      </c>
      <c r="I18" s="22" t="s">
        <v>503</v>
      </c>
      <c r="J18" s="24">
        <v>358.06666666666666</v>
      </c>
      <c r="L18" s="20"/>
    </row>
    <row r="19" spans="1:12" ht="31.5" customHeight="1">
      <c r="A19" s="19">
        <v>13</v>
      </c>
      <c r="B19" s="18" t="s">
        <v>431</v>
      </c>
      <c r="C19" s="19" t="s">
        <v>46</v>
      </c>
      <c r="D19" s="23">
        <v>410</v>
      </c>
      <c r="E19" s="22" t="s">
        <v>490</v>
      </c>
      <c r="F19" s="22" t="s">
        <v>501</v>
      </c>
      <c r="G19" s="22" t="s">
        <v>501</v>
      </c>
      <c r="H19" s="22" t="s">
        <v>502</v>
      </c>
      <c r="I19" s="22" t="s">
        <v>503</v>
      </c>
      <c r="J19" s="24">
        <v>357.72500000000002</v>
      </c>
      <c r="L19" s="20"/>
    </row>
    <row r="20" spans="1:12" ht="31.5" customHeight="1">
      <c r="A20" s="19">
        <v>14</v>
      </c>
      <c r="B20" s="18" t="s">
        <v>432</v>
      </c>
      <c r="C20" s="19" t="s">
        <v>46</v>
      </c>
      <c r="D20" s="23">
        <v>410</v>
      </c>
      <c r="E20" s="22" t="s">
        <v>490</v>
      </c>
      <c r="F20" s="22" t="s">
        <v>501</v>
      </c>
      <c r="G20" s="22" t="s">
        <v>501</v>
      </c>
      <c r="H20" s="22" t="s">
        <v>502</v>
      </c>
      <c r="I20" s="22" t="s">
        <v>503</v>
      </c>
      <c r="J20" s="24">
        <v>370.23</v>
      </c>
      <c r="L20" s="20"/>
    </row>
    <row r="21" spans="1:12" ht="31.5" customHeight="1">
      <c r="A21" s="19">
        <v>15</v>
      </c>
      <c r="B21" s="18" t="s">
        <v>433</v>
      </c>
      <c r="C21" s="19" t="s">
        <v>34</v>
      </c>
      <c r="D21" s="23">
        <v>80</v>
      </c>
      <c r="E21" s="22" t="s">
        <v>490</v>
      </c>
      <c r="F21" s="22" t="s">
        <v>501</v>
      </c>
      <c r="G21" s="22" t="s">
        <v>501</v>
      </c>
      <c r="H21" s="22" t="s">
        <v>502</v>
      </c>
      <c r="I21" s="22" t="s">
        <v>503</v>
      </c>
      <c r="J21" s="24">
        <v>95.76</v>
      </c>
      <c r="L21" s="20"/>
    </row>
    <row r="22" spans="1:12" ht="31.5" customHeight="1">
      <c r="A22" s="34">
        <v>16</v>
      </c>
      <c r="B22" s="18" t="s">
        <v>434</v>
      </c>
      <c r="C22" s="19" t="s">
        <v>34</v>
      </c>
      <c r="D22" s="23">
        <v>20</v>
      </c>
      <c r="E22" s="22" t="s">
        <v>490</v>
      </c>
      <c r="F22" s="22" t="s">
        <v>501</v>
      </c>
      <c r="G22" s="22" t="s">
        <v>501</v>
      </c>
      <c r="H22" s="22" t="s">
        <v>502</v>
      </c>
      <c r="I22" s="22" t="s">
        <v>503</v>
      </c>
      <c r="J22" s="24">
        <v>28.4</v>
      </c>
      <c r="L22" s="20"/>
    </row>
    <row r="23" spans="1:12" ht="31.5" customHeight="1">
      <c r="A23" s="19">
        <v>17</v>
      </c>
      <c r="B23" s="18" t="s">
        <v>435</v>
      </c>
      <c r="C23" s="19" t="s">
        <v>34</v>
      </c>
      <c r="D23" s="23">
        <v>80</v>
      </c>
      <c r="E23" s="22" t="s">
        <v>490</v>
      </c>
      <c r="F23" s="22" t="s">
        <v>501</v>
      </c>
      <c r="G23" s="22" t="s">
        <v>501</v>
      </c>
      <c r="H23" s="22" t="s">
        <v>502</v>
      </c>
      <c r="I23" s="22" t="s">
        <v>503</v>
      </c>
      <c r="J23" s="24">
        <v>83.36</v>
      </c>
      <c r="L23" s="20"/>
    </row>
    <row r="24" spans="1:12" ht="31.5" customHeight="1">
      <c r="A24" s="19">
        <v>18</v>
      </c>
      <c r="B24" s="18" t="s">
        <v>441</v>
      </c>
      <c r="C24" s="19" t="s">
        <v>442</v>
      </c>
      <c r="D24" s="19">
        <v>80</v>
      </c>
      <c r="E24" s="22" t="s">
        <v>492</v>
      </c>
      <c r="F24" s="22" t="s">
        <v>499</v>
      </c>
      <c r="G24" s="22" t="s">
        <v>499</v>
      </c>
      <c r="H24" s="22" t="s">
        <v>500</v>
      </c>
      <c r="I24" s="22" t="s">
        <v>501</v>
      </c>
      <c r="J24" s="24">
        <v>400</v>
      </c>
      <c r="L24" s="20"/>
    </row>
    <row r="25" spans="1:12" s="72" customFormat="1" ht="31.5" customHeight="1">
      <c r="A25" s="68">
        <v>19</v>
      </c>
      <c r="B25" s="69" t="s">
        <v>511</v>
      </c>
      <c r="C25" s="68" t="s">
        <v>33</v>
      </c>
      <c r="D25" s="68">
        <v>30</v>
      </c>
      <c r="E25" s="70" t="s">
        <v>492</v>
      </c>
      <c r="F25" s="70" t="s">
        <v>504</v>
      </c>
      <c r="G25" s="70" t="s">
        <v>505</v>
      </c>
      <c r="H25" s="70" t="s">
        <v>506</v>
      </c>
      <c r="I25" s="70" t="s">
        <v>506</v>
      </c>
      <c r="J25" s="71">
        <v>15000</v>
      </c>
      <c r="L25" s="73"/>
    </row>
    <row r="26" spans="1:12" s="72" customFormat="1" ht="31.5" customHeight="1">
      <c r="A26" s="68">
        <v>20</v>
      </c>
      <c r="B26" s="69" t="s">
        <v>512</v>
      </c>
      <c r="C26" s="68" t="s">
        <v>33</v>
      </c>
      <c r="D26" s="68">
        <v>1</v>
      </c>
      <c r="E26" s="70" t="s">
        <v>492</v>
      </c>
      <c r="F26" s="70" t="s">
        <v>504</v>
      </c>
      <c r="G26" s="70" t="s">
        <v>505</v>
      </c>
      <c r="H26" s="70" t="s">
        <v>506</v>
      </c>
      <c r="I26" s="70" t="s">
        <v>506</v>
      </c>
      <c r="J26" s="71">
        <v>5000</v>
      </c>
      <c r="L26" s="73"/>
    </row>
    <row r="27" spans="1:12" s="72" customFormat="1" ht="31.5" customHeight="1">
      <c r="A27" s="68">
        <v>21</v>
      </c>
      <c r="B27" s="69" t="s">
        <v>513</v>
      </c>
      <c r="C27" s="68" t="s">
        <v>33</v>
      </c>
      <c r="D27" s="68">
        <v>5000</v>
      </c>
      <c r="E27" s="70" t="s">
        <v>492</v>
      </c>
      <c r="F27" s="70" t="s">
        <v>504</v>
      </c>
      <c r="G27" s="70" t="s">
        <v>505</v>
      </c>
      <c r="H27" s="70" t="s">
        <v>506</v>
      </c>
      <c r="I27" s="70" t="s">
        <v>506</v>
      </c>
      <c r="J27" s="71">
        <v>10000</v>
      </c>
      <c r="L27" s="73"/>
    </row>
    <row r="28" spans="1:12" ht="31.5" customHeight="1">
      <c r="A28" s="19">
        <v>22</v>
      </c>
      <c r="B28" s="18" t="s">
        <v>494</v>
      </c>
      <c r="C28" s="19" t="s">
        <v>34</v>
      </c>
      <c r="D28" s="19">
        <v>300</v>
      </c>
      <c r="E28" s="22" t="s">
        <v>491</v>
      </c>
      <c r="F28" s="22" t="s">
        <v>499</v>
      </c>
      <c r="G28" s="22" t="s">
        <v>499</v>
      </c>
      <c r="H28" s="22" t="s">
        <v>508</v>
      </c>
      <c r="I28" s="22" t="s">
        <v>508</v>
      </c>
      <c r="J28" s="24">
        <v>950</v>
      </c>
      <c r="L28" s="20"/>
    </row>
    <row r="29" spans="1:12" ht="31.5" customHeight="1">
      <c r="A29" s="19">
        <v>23</v>
      </c>
      <c r="B29" s="18" t="s">
        <v>495</v>
      </c>
      <c r="C29" s="19" t="s">
        <v>33</v>
      </c>
      <c r="D29" s="19">
        <v>2700</v>
      </c>
      <c r="E29" s="22" t="s">
        <v>491</v>
      </c>
      <c r="F29" s="22" t="s">
        <v>499</v>
      </c>
      <c r="G29" s="22" t="s">
        <v>499</v>
      </c>
      <c r="H29" s="22" t="s">
        <v>501</v>
      </c>
      <c r="I29" s="22" t="s">
        <v>506</v>
      </c>
      <c r="J29" s="24">
        <v>900</v>
      </c>
      <c r="L29" s="20"/>
    </row>
    <row r="30" spans="1:12" ht="31.5" customHeight="1">
      <c r="A30" s="19">
        <v>24</v>
      </c>
      <c r="B30" s="18" t="s">
        <v>476</v>
      </c>
      <c r="C30" s="19" t="s">
        <v>33</v>
      </c>
      <c r="D30" s="19">
        <v>10</v>
      </c>
      <c r="E30" s="22" t="s">
        <v>491</v>
      </c>
      <c r="F30" s="22" t="s">
        <v>504</v>
      </c>
      <c r="G30" s="22" t="s">
        <v>505</v>
      </c>
      <c r="H30" s="22" t="s">
        <v>506</v>
      </c>
      <c r="I30" s="22" t="s">
        <v>506</v>
      </c>
      <c r="J30" s="24">
        <v>75</v>
      </c>
      <c r="L30" s="20"/>
    </row>
    <row r="31" spans="1:12" ht="31.5" customHeight="1">
      <c r="A31" s="19">
        <v>25</v>
      </c>
      <c r="B31" s="18" t="s">
        <v>476</v>
      </c>
      <c r="C31" s="19" t="s">
        <v>33</v>
      </c>
      <c r="D31" s="19">
        <v>10</v>
      </c>
      <c r="E31" s="22" t="s">
        <v>491</v>
      </c>
      <c r="F31" s="22" t="s">
        <v>504</v>
      </c>
      <c r="G31" s="22" t="s">
        <v>505</v>
      </c>
      <c r="H31" s="22" t="s">
        <v>506</v>
      </c>
      <c r="I31" s="22" t="s">
        <v>506</v>
      </c>
      <c r="J31" s="24">
        <v>38</v>
      </c>
      <c r="L31" s="20"/>
    </row>
    <row r="32" spans="1:12" ht="31.5" customHeight="1">
      <c r="A32" s="19">
        <v>26</v>
      </c>
      <c r="B32" s="18" t="s">
        <v>477</v>
      </c>
      <c r="C32" s="19" t="s">
        <v>478</v>
      </c>
      <c r="D32" s="19">
        <v>30</v>
      </c>
      <c r="E32" s="22" t="s">
        <v>491</v>
      </c>
      <c r="F32" s="22" t="s">
        <v>504</v>
      </c>
      <c r="G32" s="22" t="s">
        <v>505</v>
      </c>
      <c r="H32" s="22" t="s">
        <v>506</v>
      </c>
      <c r="I32" s="22" t="s">
        <v>506</v>
      </c>
      <c r="J32" s="24">
        <v>63.75</v>
      </c>
      <c r="L32" s="20"/>
    </row>
    <row r="33" spans="1:14" ht="31.5" customHeight="1">
      <c r="A33" s="19">
        <v>27</v>
      </c>
      <c r="B33" s="18" t="s">
        <v>479</v>
      </c>
      <c r="C33" s="19" t="s">
        <v>478</v>
      </c>
      <c r="D33" s="19">
        <v>25</v>
      </c>
      <c r="E33" s="22" t="s">
        <v>491</v>
      </c>
      <c r="F33" s="22" t="s">
        <v>504</v>
      </c>
      <c r="G33" s="22" t="s">
        <v>505</v>
      </c>
      <c r="H33" s="22" t="s">
        <v>506</v>
      </c>
      <c r="I33" s="22" t="s">
        <v>506</v>
      </c>
      <c r="J33" s="24">
        <v>11.25</v>
      </c>
      <c r="L33" s="20"/>
    </row>
    <row r="34" spans="1:14" ht="31.5" customHeight="1">
      <c r="A34" s="19">
        <v>28</v>
      </c>
      <c r="B34" s="18" t="s">
        <v>480</v>
      </c>
      <c r="C34" s="19" t="s">
        <v>243</v>
      </c>
      <c r="D34" s="19">
        <v>20</v>
      </c>
      <c r="E34" s="22" t="s">
        <v>491</v>
      </c>
      <c r="F34" s="22" t="s">
        <v>504</v>
      </c>
      <c r="G34" s="22" t="s">
        <v>505</v>
      </c>
      <c r="H34" s="22" t="s">
        <v>506</v>
      </c>
      <c r="I34" s="22" t="s">
        <v>506</v>
      </c>
      <c r="J34" s="24">
        <v>30</v>
      </c>
      <c r="L34" s="20"/>
    </row>
    <row r="35" spans="1:14" ht="31.5" customHeight="1">
      <c r="A35" s="19">
        <v>29</v>
      </c>
      <c r="B35" s="18" t="s">
        <v>481</v>
      </c>
      <c r="C35" s="19" t="s">
        <v>33</v>
      </c>
      <c r="D35" s="19">
        <v>10</v>
      </c>
      <c r="E35" s="22" t="s">
        <v>491</v>
      </c>
      <c r="F35" s="22" t="s">
        <v>504</v>
      </c>
      <c r="G35" s="22" t="s">
        <v>505</v>
      </c>
      <c r="H35" s="22" t="s">
        <v>506</v>
      </c>
      <c r="I35" s="22" t="s">
        <v>506</v>
      </c>
      <c r="J35" s="24">
        <v>27</v>
      </c>
      <c r="L35" s="20"/>
    </row>
    <row r="36" spans="1:14" ht="31.5" customHeight="1">
      <c r="A36" s="19">
        <v>30</v>
      </c>
      <c r="B36" s="18" t="s">
        <v>523</v>
      </c>
      <c r="C36" s="19" t="s">
        <v>438</v>
      </c>
      <c r="D36" s="19">
        <v>10</v>
      </c>
      <c r="E36" s="22" t="s">
        <v>492</v>
      </c>
      <c r="F36" s="22" t="s">
        <v>504</v>
      </c>
      <c r="G36" s="22" t="s">
        <v>505</v>
      </c>
      <c r="H36" s="22" t="s">
        <v>506</v>
      </c>
      <c r="I36" s="22" t="s">
        <v>506</v>
      </c>
      <c r="J36" s="24">
        <v>10120</v>
      </c>
      <c r="L36" s="20"/>
    </row>
    <row r="37" spans="1:14" ht="31.5" customHeight="1">
      <c r="A37" s="19">
        <v>31</v>
      </c>
      <c r="B37" s="18" t="s">
        <v>4</v>
      </c>
      <c r="C37" s="19" t="s">
        <v>443</v>
      </c>
      <c r="D37" s="19">
        <v>1</v>
      </c>
      <c r="E37" s="22" t="s">
        <v>491</v>
      </c>
      <c r="F37" s="22" t="s">
        <v>498</v>
      </c>
      <c r="G37" s="22" t="s">
        <v>498</v>
      </c>
      <c r="H37" s="22" t="s">
        <v>498</v>
      </c>
      <c r="I37" s="22" t="s">
        <v>509</v>
      </c>
      <c r="J37" s="24">
        <v>331</v>
      </c>
      <c r="L37" s="20"/>
    </row>
    <row r="38" spans="1:14" ht="31.5" customHeight="1">
      <c r="A38" s="19">
        <v>32</v>
      </c>
      <c r="B38" s="18" t="s">
        <v>518</v>
      </c>
      <c r="C38" s="19" t="s">
        <v>443</v>
      </c>
      <c r="D38" s="19">
        <v>1</v>
      </c>
      <c r="E38" s="22" t="s">
        <v>491</v>
      </c>
      <c r="F38" s="22" t="s">
        <v>498</v>
      </c>
      <c r="G38" s="22" t="s">
        <v>498</v>
      </c>
      <c r="H38" s="22" t="s">
        <v>498</v>
      </c>
      <c r="I38" s="22" t="s">
        <v>509</v>
      </c>
      <c r="J38" s="24">
        <v>930</v>
      </c>
      <c r="L38" s="20"/>
    </row>
    <row r="39" spans="1:14" ht="31.5" customHeight="1">
      <c r="A39" s="19">
        <v>33</v>
      </c>
      <c r="B39" s="18" t="s">
        <v>68</v>
      </c>
      <c r="C39" s="19" t="s">
        <v>443</v>
      </c>
      <c r="D39" s="19">
        <v>1</v>
      </c>
      <c r="E39" s="22" t="s">
        <v>491</v>
      </c>
      <c r="F39" s="22" t="s">
        <v>498</v>
      </c>
      <c r="G39" s="22" t="s">
        <v>498</v>
      </c>
      <c r="H39" s="22" t="s">
        <v>498</v>
      </c>
      <c r="I39" s="22" t="s">
        <v>509</v>
      </c>
      <c r="J39" s="24">
        <v>352.5</v>
      </c>
      <c r="L39" s="20"/>
    </row>
    <row r="40" spans="1:14" ht="31.5" customHeight="1">
      <c r="A40" s="19">
        <v>34</v>
      </c>
      <c r="B40" s="18" t="s">
        <v>516</v>
      </c>
      <c r="C40" s="19" t="s">
        <v>443</v>
      </c>
      <c r="D40" s="19">
        <v>1</v>
      </c>
      <c r="E40" s="22" t="s">
        <v>491</v>
      </c>
      <c r="F40" s="22" t="s">
        <v>498</v>
      </c>
      <c r="G40" s="22" t="s">
        <v>498</v>
      </c>
      <c r="H40" s="22" t="s">
        <v>498</v>
      </c>
      <c r="I40" s="22" t="s">
        <v>509</v>
      </c>
      <c r="J40" s="24">
        <v>642</v>
      </c>
      <c r="L40" s="20"/>
    </row>
    <row r="41" spans="1:14" ht="31.5" customHeight="1">
      <c r="A41" s="19">
        <v>35</v>
      </c>
      <c r="B41" s="18" t="s">
        <v>444</v>
      </c>
      <c r="C41" s="19" t="s">
        <v>443</v>
      </c>
      <c r="D41" s="19">
        <v>1</v>
      </c>
      <c r="E41" s="22" t="s">
        <v>491</v>
      </c>
      <c r="F41" s="22" t="s">
        <v>498</v>
      </c>
      <c r="G41" s="22" t="s">
        <v>498</v>
      </c>
      <c r="H41" s="22" t="s">
        <v>498</v>
      </c>
      <c r="I41" s="22" t="s">
        <v>509</v>
      </c>
      <c r="J41" s="24">
        <v>998</v>
      </c>
      <c r="L41" s="20"/>
    </row>
    <row r="42" spans="1:14" ht="31.5" customHeight="1">
      <c r="A42" s="19">
        <v>36</v>
      </c>
      <c r="B42" s="18" t="s">
        <v>445</v>
      </c>
      <c r="C42" s="19" t="s">
        <v>443</v>
      </c>
      <c r="D42" s="19">
        <v>1</v>
      </c>
      <c r="E42" s="22" t="s">
        <v>491</v>
      </c>
      <c r="F42" s="22" t="s">
        <v>498</v>
      </c>
      <c r="G42" s="22" t="s">
        <v>498</v>
      </c>
      <c r="H42" s="22" t="s">
        <v>498</v>
      </c>
      <c r="I42" s="22" t="s">
        <v>509</v>
      </c>
      <c r="J42" s="24">
        <v>2000</v>
      </c>
      <c r="L42" s="20"/>
    </row>
    <row r="43" spans="1:14" ht="31.5" customHeight="1">
      <c r="A43" s="19">
        <v>37</v>
      </c>
      <c r="B43" s="18" t="s">
        <v>493</v>
      </c>
      <c r="C43" s="19" t="s">
        <v>46</v>
      </c>
      <c r="D43" s="23">
        <v>7000</v>
      </c>
      <c r="E43" s="22" t="s">
        <v>490</v>
      </c>
      <c r="F43" s="22" t="s">
        <v>504</v>
      </c>
      <c r="G43" s="22" t="s">
        <v>504</v>
      </c>
      <c r="H43" s="22" t="s">
        <v>505</v>
      </c>
      <c r="I43" s="22" t="s">
        <v>506</v>
      </c>
      <c r="J43" s="24">
        <v>3400</v>
      </c>
      <c r="K43" s="35"/>
      <c r="L43" s="36"/>
      <c r="M43" s="36"/>
      <c r="N43" s="35"/>
    </row>
    <row r="44" spans="1:14" ht="31.5" customHeight="1">
      <c r="A44" s="19">
        <v>38</v>
      </c>
      <c r="B44" s="18" t="s">
        <v>429</v>
      </c>
      <c r="C44" s="19" t="s">
        <v>34</v>
      </c>
      <c r="D44" s="23">
        <v>2500</v>
      </c>
      <c r="E44" s="22" t="s">
        <v>490</v>
      </c>
      <c r="F44" s="22" t="s">
        <v>504</v>
      </c>
      <c r="G44" s="22" t="s">
        <v>504</v>
      </c>
      <c r="H44" s="22" t="s">
        <v>505</v>
      </c>
      <c r="I44" s="22" t="s">
        <v>506</v>
      </c>
      <c r="J44" s="24">
        <v>740</v>
      </c>
      <c r="K44" s="35"/>
      <c r="L44" s="36"/>
      <c r="M44" s="36"/>
      <c r="N44" s="35"/>
    </row>
    <row r="45" spans="1:14" ht="31.5" customHeight="1">
      <c r="A45" s="19">
        <v>39</v>
      </c>
      <c r="B45" s="18" t="s">
        <v>430</v>
      </c>
      <c r="C45" s="19" t="s">
        <v>46</v>
      </c>
      <c r="D45" s="23">
        <v>410</v>
      </c>
      <c r="E45" s="22" t="s">
        <v>490</v>
      </c>
      <c r="F45" s="22" t="s">
        <v>504</v>
      </c>
      <c r="G45" s="22" t="s">
        <v>504</v>
      </c>
      <c r="H45" s="22" t="s">
        <v>505</v>
      </c>
      <c r="I45" s="22" t="s">
        <v>506</v>
      </c>
      <c r="J45" s="24">
        <v>688</v>
      </c>
      <c r="K45" s="35"/>
      <c r="L45" s="36"/>
      <c r="M45" s="36"/>
      <c r="N45" s="35"/>
    </row>
    <row r="46" spans="1:14" ht="31.5" customHeight="1">
      <c r="A46" s="19">
        <v>40</v>
      </c>
      <c r="B46" s="18" t="s">
        <v>431</v>
      </c>
      <c r="C46" s="19" t="s">
        <v>46</v>
      </c>
      <c r="D46" s="23">
        <v>410</v>
      </c>
      <c r="E46" s="22" t="s">
        <v>490</v>
      </c>
      <c r="F46" s="22" t="s">
        <v>504</v>
      </c>
      <c r="G46" s="22" t="s">
        <v>504</v>
      </c>
      <c r="H46" s="22" t="s">
        <v>505</v>
      </c>
      <c r="I46" s="22" t="s">
        <v>506</v>
      </c>
      <c r="J46" s="24">
        <v>730</v>
      </c>
      <c r="K46" s="35"/>
      <c r="L46" s="36"/>
      <c r="M46" s="36"/>
      <c r="N46" s="35"/>
    </row>
    <row r="47" spans="1:14" ht="31.5" customHeight="1">
      <c r="A47" s="19">
        <v>41</v>
      </c>
      <c r="B47" s="18" t="s">
        <v>432</v>
      </c>
      <c r="C47" s="19" t="s">
        <v>46</v>
      </c>
      <c r="D47" s="23">
        <v>410</v>
      </c>
      <c r="E47" s="22" t="s">
        <v>490</v>
      </c>
      <c r="F47" s="22" t="s">
        <v>504</v>
      </c>
      <c r="G47" s="22" t="s">
        <v>504</v>
      </c>
      <c r="H47" s="22" t="s">
        <v>505</v>
      </c>
      <c r="I47" s="22" t="s">
        <v>506</v>
      </c>
      <c r="J47" s="24">
        <v>665</v>
      </c>
      <c r="K47" s="35"/>
      <c r="L47" s="36"/>
      <c r="M47" s="36"/>
      <c r="N47" s="35"/>
    </row>
    <row r="48" spans="1:14" ht="31.5" customHeight="1">
      <c r="A48" s="19">
        <v>42</v>
      </c>
      <c r="B48" s="18" t="s">
        <v>433</v>
      </c>
      <c r="C48" s="19" t="s">
        <v>34</v>
      </c>
      <c r="D48" s="23">
        <v>80</v>
      </c>
      <c r="E48" s="22" t="s">
        <v>490</v>
      </c>
      <c r="F48" s="22" t="s">
        <v>504</v>
      </c>
      <c r="G48" s="22" t="s">
        <v>504</v>
      </c>
      <c r="H48" s="22" t="s">
        <v>505</v>
      </c>
      <c r="I48" s="22" t="s">
        <v>506</v>
      </c>
      <c r="J48" s="24">
        <v>178</v>
      </c>
      <c r="K48" s="35"/>
      <c r="L48" s="36"/>
      <c r="M48" s="36"/>
      <c r="N48" s="35"/>
    </row>
    <row r="49" spans="1:14" ht="31.5" customHeight="1">
      <c r="A49" s="19">
        <v>43</v>
      </c>
      <c r="B49" s="18" t="s">
        <v>434</v>
      </c>
      <c r="C49" s="19" t="s">
        <v>34</v>
      </c>
      <c r="D49" s="23">
        <v>20</v>
      </c>
      <c r="E49" s="22" t="s">
        <v>490</v>
      </c>
      <c r="F49" s="22" t="s">
        <v>504</v>
      </c>
      <c r="G49" s="22" t="s">
        <v>504</v>
      </c>
      <c r="H49" s="22" t="s">
        <v>505</v>
      </c>
      <c r="I49" s="22" t="s">
        <v>506</v>
      </c>
      <c r="J49" s="24">
        <v>30</v>
      </c>
      <c r="K49" s="35"/>
      <c r="L49" s="36"/>
      <c r="M49" s="36"/>
      <c r="N49" s="35"/>
    </row>
    <row r="50" spans="1:14" ht="31.5" customHeight="1">
      <c r="A50" s="19">
        <v>44</v>
      </c>
      <c r="B50" s="18" t="s">
        <v>435</v>
      </c>
      <c r="C50" s="19" t="s">
        <v>34</v>
      </c>
      <c r="D50" s="23">
        <v>80</v>
      </c>
      <c r="E50" s="22" t="s">
        <v>490</v>
      </c>
      <c r="F50" s="22" t="s">
        <v>504</v>
      </c>
      <c r="G50" s="22" t="s">
        <v>504</v>
      </c>
      <c r="H50" s="22" t="s">
        <v>505</v>
      </c>
      <c r="I50" s="22" t="s">
        <v>506</v>
      </c>
      <c r="J50" s="24">
        <v>135</v>
      </c>
      <c r="K50" s="35"/>
      <c r="L50" s="36"/>
      <c r="M50" s="36"/>
      <c r="N50" s="35"/>
    </row>
    <row r="51" spans="1:14" ht="31.5" customHeight="1">
      <c r="A51" s="19">
        <v>45</v>
      </c>
      <c r="B51" s="18" t="s">
        <v>528</v>
      </c>
      <c r="C51" s="19" t="s">
        <v>34</v>
      </c>
      <c r="D51" s="23">
        <v>30</v>
      </c>
      <c r="E51" s="22" t="s">
        <v>490</v>
      </c>
      <c r="F51" s="22" t="s">
        <v>504</v>
      </c>
      <c r="G51" s="22" t="s">
        <v>504</v>
      </c>
      <c r="H51" s="22" t="s">
        <v>505</v>
      </c>
      <c r="I51" s="22" t="s">
        <v>506</v>
      </c>
      <c r="J51" s="24">
        <v>40</v>
      </c>
      <c r="K51" s="35"/>
      <c r="L51" s="36"/>
      <c r="M51" s="36"/>
      <c r="N51" s="35"/>
    </row>
    <row r="52" spans="1:14" ht="31.5" customHeight="1">
      <c r="A52" s="19">
        <v>46</v>
      </c>
      <c r="B52" s="18" t="s">
        <v>529</v>
      </c>
      <c r="C52" s="19" t="s">
        <v>34</v>
      </c>
      <c r="D52" s="23">
        <v>20</v>
      </c>
      <c r="E52" s="22" t="s">
        <v>490</v>
      </c>
      <c r="F52" s="22" t="s">
        <v>504</v>
      </c>
      <c r="G52" s="22" t="s">
        <v>504</v>
      </c>
      <c r="H52" s="22" t="s">
        <v>505</v>
      </c>
      <c r="I52" s="22" t="s">
        <v>506</v>
      </c>
      <c r="J52" s="24">
        <v>20</v>
      </c>
      <c r="K52" s="35"/>
      <c r="L52" s="36"/>
      <c r="M52" s="36"/>
      <c r="N52" s="35"/>
    </row>
    <row r="53" spans="1:14" ht="31.5" customHeight="1">
      <c r="A53" s="19">
        <v>47</v>
      </c>
      <c r="B53" s="18" t="s">
        <v>446</v>
      </c>
      <c r="C53" s="19" t="s">
        <v>443</v>
      </c>
      <c r="D53" s="19">
        <v>1</v>
      </c>
      <c r="E53" s="22" t="s">
        <v>491</v>
      </c>
      <c r="F53" s="22" t="s">
        <v>498</v>
      </c>
      <c r="G53" s="22" t="s">
        <v>498</v>
      </c>
      <c r="H53" s="22" t="s">
        <v>498</v>
      </c>
      <c r="I53" s="22" t="s">
        <v>509</v>
      </c>
      <c r="J53" s="24">
        <v>3000</v>
      </c>
      <c r="L53" s="20"/>
    </row>
    <row r="54" spans="1:14" ht="31.5" customHeight="1">
      <c r="A54" s="19">
        <v>48</v>
      </c>
      <c r="B54" s="18" t="s">
        <v>415</v>
      </c>
      <c r="C54" s="19" t="s">
        <v>33</v>
      </c>
      <c r="D54" s="19">
        <v>50</v>
      </c>
      <c r="E54" s="22" t="s">
        <v>491</v>
      </c>
      <c r="F54" s="22" t="s">
        <v>504</v>
      </c>
      <c r="G54" s="22" t="s">
        <v>504</v>
      </c>
      <c r="H54" s="22" t="s">
        <v>504</v>
      </c>
      <c r="I54" s="22" t="s">
        <v>509</v>
      </c>
      <c r="J54" s="24">
        <v>2000</v>
      </c>
      <c r="L54" s="20"/>
    </row>
    <row r="55" spans="1:14" ht="31.5" customHeight="1">
      <c r="A55" s="19">
        <v>49</v>
      </c>
      <c r="B55" s="18" t="s">
        <v>414</v>
      </c>
      <c r="C55" s="19" t="s">
        <v>34</v>
      </c>
      <c r="D55" s="19">
        <v>600</v>
      </c>
      <c r="E55" s="22" t="s">
        <v>491</v>
      </c>
      <c r="F55" s="22" t="s">
        <v>503</v>
      </c>
      <c r="G55" s="22" t="s">
        <v>503</v>
      </c>
      <c r="H55" s="22" t="s">
        <v>503</v>
      </c>
      <c r="I55" s="22" t="s">
        <v>509</v>
      </c>
      <c r="J55" s="24">
        <v>250</v>
      </c>
      <c r="L55" s="20"/>
    </row>
    <row r="56" spans="1:14" ht="31.5" customHeight="1">
      <c r="A56" s="19">
        <v>50</v>
      </c>
      <c r="B56" s="18" t="s">
        <v>447</v>
      </c>
      <c r="C56" s="19" t="s">
        <v>33</v>
      </c>
      <c r="D56" s="19">
        <v>300</v>
      </c>
      <c r="E56" s="22" t="s">
        <v>491</v>
      </c>
      <c r="F56" s="22" t="s">
        <v>520</v>
      </c>
      <c r="G56" s="22" t="s">
        <v>503</v>
      </c>
      <c r="H56" s="22" t="s">
        <v>503</v>
      </c>
      <c r="I56" s="22" t="s">
        <v>509</v>
      </c>
      <c r="J56" s="24">
        <v>68</v>
      </c>
      <c r="L56" s="20"/>
    </row>
    <row r="57" spans="1:14" ht="31.5" customHeight="1">
      <c r="A57" s="19">
        <v>51</v>
      </c>
      <c r="B57" s="18" t="s">
        <v>448</v>
      </c>
      <c r="C57" s="19" t="s">
        <v>33</v>
      </c>
      <c r="D57" s="19">
        <v>50</v>
      </c>
      <c r="E57" s="22" t="s">
        <v>491</v>
      </c>
      <c r="F57" s="22" t="s">
        <v>503</v>
      </c>
      <c r="G57" s="22" t="s">
        <v>503</v>
      </c>
      <c r="H57" s="22" t="s">
        <v>503</v>
      </c>
      <c r="I57" s="22" t="s">
        <v>509</v>
      </c>
      <c r="J57" s="24">
        <v>42.5</v>
      </c>
      <c r="L57" s="20"/>
    </row>
    <row r="58" spans="1:14" ht="31.5" customHeight="1">
      <c r="A58" s="19">
        <v>52</v>
      </c>
      <c r="B58" s="18" t="s">
        <v>449</v>
      </c>
      <c r="C58" s="19" t="s">
        <v>33</v>
      </c>
      <c r="D58" s="19">
        <v>50</v>
      </c>
      <c r="E58" s="22" t="s">
        <v>491</v>
      </c>
      <c r="F58" s="22" t="s">
        <v>503</v>
      </c>
      <c r="G58" s="22" t="s">
        <v>503</v>
      </c>
      <c r="H58" s="22" t="s">
        <v>503</v>
      </c>
      <c r="I58" s="22" t="s">
        <v>509</v>
      </c>
      <c r="J58" s="24">
        <v>70</v>
      </c>
      <c r="L58" s="20"/>
    </row>
    <row r="59" spans="1:14" ht="31.5" customHeight="1">
      <c r="A59" s="19">
        <v>53</v>
      </c>
      <c r="B59" s="18" t="s">
        <v>450</v>
      </c>
      <c r="C59" s="19" t="s">
        <v>33</v>
      </c>
      <c r="D59" s="19">
        <v>200</v>
      </c>
      <c r="E59" s="22" t="s">
        <v>491</v>
      </c>
      <c r="F59" s="22" t="s">
        <v>503</v>
      </c>
      <c r="G59" s="22" t="s">
        <v>503</v>
      </c>
      <c r="H59" s="22" t="s">
        <v>503</v>
      </c>
      <c r="I59" s="22" t="s">
        <v>509</v>
      </c>
      <c r="J59" s="24">
        <v>40</v>
      </c>
      <c r="L59" s="20"/>
    </row>
    <row r="60" spans="1:14" ht="31.5" customHeight="1">
      <c r="A60" s="19">
        <v>54</v>
      </c>
      <c r="B60" s="18" t="s">
        <v>451</v>
      </c>
      <c r="C60" s="19" t="s">
        <v>33</v>
      </c>
      <c r="D60" s="19">
        <v>50</v>
      </c>
      <c r="E60" s="22" t="s">
        <v>491</v>
      </c>
      <c r="F60" s="22" t="s">
        <v>503</v>
      </c>
      <c r="G60" s="22" t="s">
        <v>503</v>
      </c>
      <c r="H60" s="22" t="s">
        <v>503</v>
      </c>
      <c r="I60" s="22" t="s">
        <v>509</v>
      </c>
      <c r="J60" s="24">
        <v>8.6667199999999998</v>
      </c>
      <c r="L60" s="20"/>
    </row>
    <row r="61" spans="1:14" ht="31.5" customHeight="1">
      <c r="A61" s="19">
        <v>55</v>
      </c>
      <c r="B61" s="18" t="s">
        <v>452</v>
      </c>
      <c r="C61" s="19" t="s">
        <v>33</v>
      </c>
      <c r="D61" s="19">
        <v>100</v>
      </c>
      <c r="E61" s="22" t="s">
        <v>491</v>
      </c>
      <c r="F61" s="22" t="s">
        <v>503</v>
      </c>
      <c r="G61" s="22" t="s">
        <v>503</v>
      </c>
      <c r="H61" s="22" t="s">
        <v>503</v>
      </c>
      <c r="I61" s="22" t="s">
        <v>509</v>
      </c>
      <c r="J61" s="24">
        <v>15</v>
      </c>
      <c r="L61" s="20"/>
    </row>
    <row r="62" spans="1:14" ht="31.5" customHeight="1">
      <c r="A62" s="19">
        <v>56</v>
      </c>
      <c r="B62" s="18" t="s">
        <v>453</v>
      </c>
      <c r="C62" s="19" t="s">
        <v>33</v>
      </c>
      <c r="D62" s="19">
        <v>1000</v>
      </c>
      <c r="E62" s="22" t="s">
        <v>491</v>
      </c>
      <c r="F62" s="22" t="s">
        <v>503</v>
      </c>
      <c r="G62" s="22" t="s">
        <v>503</v>
      </c>
      <c r="H62" s="22" t="s">
        <v>503</v>
      </c>
      <c r="I62" s="22" t="s">
        <v>509</v>
      </c>
      <c r="J62" s="24">
        <v>50</v>
      </c>
      <c r="L62" s="20"/>
    </row>
    <row r="63" spans="1:14" ht="31.5" customHeight="1">
      <c r="A63" s="19">
        <v>57</v>
      </c>
      <c r="B63" s="18" t="s">
        <v>454</v>
      </c>
      <c r="C63" s="19" t="s">
        <v>33</v>
      </c>
      <c r="D63" s="19">
        <v>50</v>
      </c>
      <c r="E63" s="22" t="s">
        <v>491</v>
      </c>
      <c r="F63" s="22" t="s">
        <v>503</v>
      </c>
      <c r="G63" s="22" t="s">
        <v>503</v>
      </c>
      <c r="H63" s="22" t="s">
        <v>503</v>
      </c>
      <c r="I63" s="22" t="s">
        <v>509</v>
      </c>
      <c r="J63" s="24">
        <v>42.5</v>
      </c>
      <c r="L63" s="20"/>
    </row>
    <row r="64" spans="1:14" ht="31.5" customHeight="1">
      <c r="A64" s="19">
        <v>58</v>
      </c>
      <c r="B64" s="18" t="s">
        <v>450</v>
      </c>
      <c r="C64" s="19" t="s">
        <v>33</v>
      </c>
      <c r="D64" s="19">
        <v>100</v>
      </c>
      <c r="E64" s="22" t="s">
        <v>491</v>
      </c>
      <c r="F64" s="22" t="s">
        <v>503</v>
      </c>
      <c r="G64" s="22" t="s">
        <v>503</v>
      </c>
      <c r="H64" s="22" t="s">
        <v>503</v>
      </c>
      <c r="I64" s="22" t="s">
        <v>509</v>
      </c>
      <c r="J64" s="24">
        <v>40</v>
      </c>
      <c r="L64" s="20"/>
    </row>
    <row r="65" spans="1:12" ht="31.5" customHeight="1">
      <c r="A65" s="19">
        <v>59</v>
      </c>
      <c r="B65" s="18" t="s">
        <v>455</v>
      </c>
      <c r="C65" s="19" t="s">
        <v>33</v>
      </c>
      <c r="D65" s="19">
        <v>20</v>
      </c>
      <c r="E65" s="22" t="s">
        <v>491</v>
      </c>
      <c r="F65" s="22" t="s">
        <v>503</v>
      </c>
      <c r="G65" s="22" t="s">
        <v>503</v>
      </c>
      <c r="H65" s="22" t="s">
        <v>503</v>
      </c>
      <c r="I65" s="22" t="s">
        <v>509</v>
      </c>
      <c r="J65" s="24">
        <v>130</v>
      </c>
      <c r="L65" s="20"/>
    </row>
    <row r="66" spans="1:12" ht="31.5" customHeight="1">
      <c r="A66" s="19">
        <v>60</v>
      </c>
      <c r="B66" s="18" t="s">
        <v>456</v>
      </c>
      <c r="C66" s="19" t="s">
        <v>33</v>
      </c>
      <c r="D66" s="19">
        <v>50</v>
      </c>
      <c r="E66" s="22" t="s">
        <v>491</v>
      </c>
      <c r="F66" s="22" t="s">
        <v>503</v>
      </c>
      <c r="G66" s="22" t="s">
        <v>503</v>
      </c>
      <c r="H66" s="22" t="s">
        <v>503</v>
      </c>
      <c r="I66" s="22" t="s">
        <v>509</v>
      </c>
      <c r="J66" s="24">
        <v>46</v>
      </c>
      <c r="L66" s="20"/>
    </row>
    <row r="67" spans="1:12" ht="31.5" customHeight="1">
      <c r="A67" s="19">
        <v>61</v>
      </c>
      <c r="B67" s="18" t="s">
        <v>457</v>
      </c>
      <c r="C67" s="19" t="s">
        <v>33</v>
      </c>
      <c r="D67" s="19">
        <v>50</v>
      </c>
      <c r="E67" s="22" t="s">
        <v>491</v>
      </c>
      <c r="F67" s="22" t="s">
        <v>503</v>
      </c>
      <c r="G67" s="22" t="s">
        <v>503</v>
      </c>
      <c r="H67" s="22" t="s">
        <v>503</v>
      </c>
      <c r="I67" s="22" t="s">
        <v>509</v>
      </c>
      <c r="J67" s="24">
        <v>48</v>
      </c>
      <c r="L67" s="20"/>
    </row>
    <row r="68" spans="1:12" ht="31.5" customHeight="1">
      <c r="A68" s="19">
        <v>62</v>
      </c>
      <c r="B68" s="18" t="s">
        <v>458</v>
      </c>
      <c r="C68" s="19" t="s">
        <v>33</v>
      </c>
      <c r="D68" s="19">
        <v>60</v>
      </c>
      <c r="E68" s="22" t="s">
        <v>491</v>
      </c>
      <c r="F68" s="22" t="s">
        <v>503</v>
      </c>
      <c r="G68" s="22" t="s">
        <v>503</v>
      </c>
      <c r="H68" s="22" t="s">
        <v>503</v>
      </c>
      <c r="I68" s="22" t="s">
        <v>509</v>
      </c>
      <c r="J68" s="24">
        <v>88</v>
      </c>
      <c r="L68" s="20"/>
    </row>
    <row r="69" spans="1:12" ht="31.5" customHeight="1">
      <c r="A69" s="19">
        <v>63</v>
      </c>
      <c r="B69" s="18" t="s">
        <v>459</v>
      </c>
      <c r="C69" s="19" t="s">
        <v>33</v>
      </c>
      <c r="D69" s="19">
        <v>100</v>
      </c>
      <c r="E69" s="22" t="s">
        <v>491</v>
      </c>
      <c r="F69" s="22" t="s">
        <v>503</v>
      </c>
      <c r="G69" s="22" t="s">
        <v>503</v>
      </c>
      <c r="H69" s="22" t="s">
        <v>503</v>
      </c>
      <c r="I69" s="22" t="s">
        <v>509</v>
      </c>
      <c r="J69" s="24">
        <v>48</v>
      </c>
      <c r="L69" s="20"/>
    </row>
    <row r="70" spans="1:12" ht="31.5" customHeight="1">
      <c r="A70" s="19">
        <v>64</v>
      </c>
      <c r="B70" s="18" t="s">
        <v>462</v>
      </c>
      <c r="C70" s="19" t="s">
        <v>33</v>
      </c>
      <c r="D70" s="19">
        <v>100</v>
      </c>
      <c r="E70" s="22" t="s">
        <v>491</v>
      </c>
      <c r="F70" s="22" t="s">
        <v>503</v>
      </c>
      <c r="G70" s="22" t="s">
        <v>503</v>
      </c>
      <c r="H70" s="22" t="s">
        <v>503</v>
      </c>
      <c r="I70" s="22" t="s">
        <v>509</v>
      </c>
      <c r="J70" s="24">
        <v>44</v>
      </c>
      <c r="L70" s="20"/>
    </row>
    <row r="71" spans="1:12" ht="31.5" customHeight="1">
      <c r="A71" s="19">
        <v>65</v>
      </c>
      <c r="B71" s="18" t="s">
        <v>460</v>
      </c>
      <c r="C71" s="19" t="s">
        <v>33</v>
      </c>
      <c r="D71" s="19">
        <v>100</v>
      </c>
      <c r="E71" s="22" t="s">
        <v>491</v>
      </c>
      <c r="F71" s="22" t="s">
        <v>503</v>
      </c>
      <c r="G71" s="22" t="s">
        <v>503</v>
      </c>
      <c r="H71" s="22" t="s">
        <v>503</v>
      </c>
      <c r="I71" s="22" t="s">
        <v>509</v>
      </c>
      <c r="J71" s="24">
        <v>132</v>
      </c>
      <c r="L71" s="20"/>
    </row>
    <row r="72" spans="1:12" ht="31.5" customHeight="1">
      <c r="A72" s="19">
        <v>66</v>
      </c>
      <c r="B72" s="18" t="s">
        <v>461</v>
      </c>
      <c r="C72" s="19" t="s">
        <v>33</v>
      </c>
      <c r="D72" s="19">
        <v>50</v>
      </c>
      <c r="E72" s="22" t="s">
        <v>491</v>
      </c>
      <c r="F72" s="22" t="s">
        <v>503</v>
      </c>
      <c r="G72" s="22" t="s">
        <v>503</v>
      </c>
      <c r="H72" s="22" t="s">
        <v>503</v>
      </c>
      <c r="I72" s="22" t="s">
        <v>509</v>
      </c>
      <c r="J72" s="24">
        <v>44</v>
      </c>
      <c r="L72" s="20"/>
    </row>
    <row r="73" spans="1:12" ht="31.5" customHeight="1">
      <c r="A73" s="19">
        <v>67</v>
      </c>
      <c r="B73" s="18" t="s">
        <v>482</v>
      </c>
      <c r="C73" s="19" t="s">
        <v>33</v>
      </c>
      <c r="D73" s="19">
        <v>20</v>
      </c>
      <c r="E73" s="22" t="s">
        <v>491</v>
      </c>
      <c r="F73" s="22" t="s">
        <v>503</v>
      </c>
      <c r="G73" s="22" t="s">
        <v>503</v>
      </c>
      <c r="H73" s="22" t="s">
        <v>503</v>
      </c>
      <c r="I73" s="22" t="s">
        <v>509</v>
      </c>
      <c r="J73" s="24">
        <v>0.6</v>
      </c>
      <c r="L73" s="20"/>
    </row>
    <row r="74" spans="1:12" ht="31.5" customHeight="1">
      <c r="A74" s="19">
        <v>68</v>
      </c>
      <c r="B74" s="18" t="s">
        <v>483</v>
      </c>
      <c r="C74" s="19" t="s">
        <v>33</v>
      </c>
      <c r="D74" s="19">
        <v>15</v>
      </c>
      <c r="E74" s="22" t="s">
        <v>491</v>
      </c>
      <c r="F74" s="22" t="s">
        <v>503</v>
      </c>
      <c r="G74" s="22" t="s">
        <v>503</v>
      </c>
      <c r="H74" s="22" t="s">
        <v>503</v>
      </c>
      <c r="I74" s="22" t="s">
        <v>509</v>
      </c>
      <c r="J74" s="24">
        <v>0.75</v>
      </c>
      <c r="L74" s="20"/>
    </row>
    <row r="75" spans="1:12" ht="31.5" customHeight="1">
      <c r="A75" s="19">
        <v>69</v>
      </c>
      <c r="B75" s="18" t="s">
        <v>463</v>
      </c>
      <c r="C75" s="19" t="s">
        <v>51</v>
      </c>
      <c r="D75" s="19">
        <v>6</v>
      </c>
      <c r="E75" s="22" t="s">
        <v>491</v>
      </c>
      <c r="F75" s="22" t="s">
        <v>503</v>
      </c>
      <c r="G75" s="22" t="s">
        <v>503</v>
      </c>
      <c r="H75" s="22" t="s">
        <v>503</v>
      </c>
      <c r="I75" s="22" t="s">
        <v>509</v>
      </c>
      <c r="J75" s="24">
        <v>300</v>
      </c>
      <c r="L75" s="20"/>
    </row>
    <row r="76" spans="1:12" ht="31.5" customHeight="1">
      <c r="A76" s="19">
        <v>70</v>
      </c>
      <c r="B76" s="18" t="s">
        <v>407</v>
      </c>
      <c r="C76" s="19" t="s">
        <v>443</v>
      </c>
      <c r="D76" s="19">
        <v>1</v>
      </c>
      <c r="E76" s="22" t="s">
        <v>491</v>
      </c>
      <c r="F76" s="22" t="s">
        <v>503</v>
      </c>
      <c r="G76" s="22" t="s">
        <v>503</v>
      </c>
      <c r="H76" s="22" t="s">
        <v>503</v>
      </c>
      <c r="I76" s="22" t="s">
        <v>509</v>
      </c>
      <c r="J76" s="24">
        <v>240</v>
      </c>
      <c r="L76" s="20"/>
    </row>
    <row r="77" spans="1:12" ht="31.5" customHeight="1">
      <c r="A77" s="19">
        <v>71</v>
      </c>
      <c r="B77" s="18" t="s">
        <v>517</v>
      </c>
      <c r="C77" s="19" t="s">
        <v>443</v>
      </c>
      <c r="D77" s="19">
        <v>1</v>
      </c>
      <c r="E77" s="22" t="s">
        <v>491</v>
      </c>
      <c r="F77" s="22" t="s">
        <v>503</v>
      </c>
      <c r="G77" s="22" t="s">
        <v>503</v>
      </c>
      <c r="H77" s="22" t="s">
        <v>503</v>
      </c>
      <c r="I77" s="22" t="s">
        <v>509</v>
      </c>
      <c r="J77" s="24">
        <v>2400</v>
      </c>
      <c r="L77" s="20"/>
    </row>
    <row r="78" spans="1:12" ht="31.5" customHeight="1">
      <c r="A78" s="19">
        <v>72</v>
      </c>
      <c r="B78" s="18" t="s">
        <v>464</v>
      </c>
      <c r="C78" s="19" t="s">
        <v>443</v>
      </c>
      <c r="D78" s="19">
        <v>1</v>
      </c>
      <c r="E78" s="22" t="s">
        <v>491</v>
      </c>
      <c r="F78" s="22" t="s">
        <v>503</v>
      </c>
      <c r="G78" s="22" t="s">
        <v>503</v>
      </c>
      <c r="H78" s="22" t="s">
        <v>503</v>
      </c>
      <c r="I78" s="22" t="s">
        <v>509</v>
      </c>
      <c r="J78" s="24">
        <v>700</v>
      </c>
      <c r="L78" s="20"/>
    </row>
    <row r="79" spans="1:12" ht="31.5" customHeight="1">
      <c r="A79" s="19">
        <v>73</v>
      </c>
      <c r="B79" s="18" t="s">
        <v>465</v>
      </c>
      <c r="C79" s="19" t="s">
        <v>443</v>
      </c>
      <c r="D79" s="19">
        <v>1</v>
      </c>
      <c r="E79" s="22" t="s">
        <v>490</v>
      </c>
      <c r="F79" s="22" t="s">
        <v>498</v>
      </c>
      <c r="G79" s="22" t="s">
        <v>498</v>
      </c>
      <c r="H79" s="22" t="s">
        <v>498</v>
      </c>
      <c r="I79" s="22" t="s">
        <v>509</v>
      </c>
      <c r="J79" s="24">
        <v>10000</v>
      </c>
      <c r="L79" s="20"/>
    </row>
    <row r="80" spans="1:12" ht="31.5" customHeight="1">
      <c r="A80" s="19">
        <v>74</v>
      </c>
      <c r="B80" s="18" t="s">
        <v>411</v>
      </c>
      <c r="C80" s="19" t="s">
        <v>443</v>
      </c>
      <c r="D80" s="19">
        <v>1</v>
      </c>
      <c r="E80" s="22" t="s">
        <v>490</v>
      </c>
      <c r="F80" s="22" t="s">
        <v>498</v>
      </c>
      <c r="G80" s="22" t="s">
        <v>498</v>
      </c>
      <c r="H80" s="22" t="s">
        <v>498</v>
      </c>
      <c r="I80" s="22" t="s">
        <v>521</v>
      </c>
      <c r="J80" s="24">
        <v>3775</v>
      </c>
      <c r="L80" s="20"/>
    </row>
    <row r="81" spans="1:12" ht="31.5" customHeight="1">
      <c r="A81" s="19">
        <v>75</v>
      </c>
      <c r="B81" s="18" t="s">
        <v>413</v>
      </c>
      <c r="C81" s="19" t="s">
        <v>443</v>
      </c>
      <c r="D81" s="19">
        <v>1</v>
      </c>
      <c r="E81" s="22" t="s">
        <v>491</v>
      </c>
      <c r="F81" s="22" t="s">
        <v>498</v>
      </c>
      <c r="G81" s="22" t="s">
        <v>498</v>
      </c>
      <c r="H81" s="22" t="s">
        <v>498</v>
      </c>
      <c r="I81" s="22" t="s">
        <v>509</v>
      </c>
      <c r="J81" s="24">
        <v>7012</v>
      </c>
      <c r="L81" s="20"/>
    </row>
    <row r="82" spans="1:12" ht="31.5" customHeight="1">
      <c r="A82" s="19">
        <v>76</v>
      </c>
      <c r="B82" s="18" t="s">
        <v>466</v>
      </c>
      <c r="C82" s="19" t="s">
        <v>443</v>
      </c>
      <c r="D82" s="19">
        <v>1</v>
      </c>
      <c r="E82" s="22" t="s">
        <v>491</v>
      </c>
      <c r="F82" s="22" t="s">
        <v>498</v>
      </c>
      <c r="G82" s="22" t="s">
        <v>498</v>
      </c>
      <c r="H82" s="22" t="s">
        <v>498</v>
      </c>
      <c r="I82" s="22" t="s">
        <v>509</v>
      </c>
      <c r="J82" s="24">
        <v>350</v>
      </c>
      <c r="L82" s="20"/>
    </row>
    <row r="83" spans="1:12" ht="31.5" customHeight="1">
      <c r="A83" s="19">
        <v>77</v>
      </c>
      <c r="B83" s="18" t="s">
        <v>467</v>
      </c>
      <c r="C83" s="19" t="s">
        <v>443</v>
      </c>
      <c r="D83" s="19">
        <v>1</v>
      </c>
      <c r="E83" s="22" t="s">
        <v>491</v>
      </c>
      <c r="F83" s="22" t="s">
        <v>498</v>
      </c>
      <c r="G83" s="22" t="s">
        <v>498</v>
      </c>
      <c r="H83" s="22" t="s">
        <v>498</v>
      </c>
      <c r="I83" s="22" t="s">
        <v>509</v>
      </c>
      <c r="J83" s="24">
        <v>285</v>
      </c>
      <c r="L83" s="20"/>
    </row>
    <row r="84" spans="1:12" ht="31.5" customHeight="1">
      <c r="A84" s="19">
        <v>78</v>
      </c>
      <c r="B84" s="18" t="s">
        <v>468</v>
      </c>
      <c r="C84" s="19" t="s">
        <v>443</v>
      </c>
      <c r="D84" s="19">
        <v>1</v>
      </c>
      <c r="E84" s="22" t="s">
        <v>491</v>
      </c>
      <c r="F84" s="22" t="s">
        <v>498</v>
      </c>
      <c r="G84" s="22" t="s">
        <v>498</v>
      </c>
      <c r="H84" s="22" t="s">
        <v>498</v>
      </c>
      <c r="I84" s="22" t="s">
        <v>509</v>
      </c>
      <c r="J84" s="24">
        <v>5000</v>
      </c>
      <c r="L84" s="20"/>
    </row>
    <row r="85" spans="1:12" ht="31.5" customHeight="1">
      <c r="A85" s="19">
        <v>79</v>
      </c>
      <c r="B85" s="18" t="s">
        <v>514</v>
      </c>
      <c r="C85" s="19" t="s">
        <v>443</v>
      </c>
      <c r="D85" s="19">
        <v>1</v>
      </c>
      <c r="E85" s="22" t="s">
        <v>491</v>
      </c>
      <c r="F85" s="22" t="s">
        <v>498</v>
      </c>
      <c r="G85" s="22" t="s">
        <v>498</v>
      </c>
      <c r="H85" s="22" t="s">
        <v>498</v>
      </c>
      <c r="I85" s="22" t="s">
        <v>509</v>
      </c>
      <c r="J85" s="24">
        <v>350</v>
      </c>
      <c r="L85" s="20"/>
    </row>
    <row r="86" spans="1:12" ht="31.5" customHeight="1">
      <c r="A86" s="19">
        <v>80</v>
      </c>
      <c r="B86" s="18" t="s">
        <v>469</v>
      </c>
      <c r="C86" s="22" t="s">
        <v>34</v>
      </c>
      <c r="D86" s="19">
        <v>150</v>
      </c>
      <c r="E86" s="22" t="s">
        <v>491</v>
      </c>
      <c r="F86" s="22" t="s">
        <v>498</v>
      </c>
      <c r="G86" s="22" t="s">
        <v>498</v>
      </c>
      <c r="H86" s="22" t="s">
        <v>498</v>
      </c>
      <c r="I86" s="22" t="s">
        <v>509</v>
      </c>
      <c r="J86" s="24">
        <v>17</v>
      </c>
      <c r="L86" s="20"/>
    </row>
    <row r="87" spans="1:12" ht="31.5" customHeight="1">
      <c r="A87" s="19">
        <v>81</v>
      </c>
      <c r="B87" s="18" t="s">
        <v>470</v>
      </c>
      <c r="C87" s="22" t="s">
        <v>34</v>
      </c>
      <c r="D87" s="19">
        <v>150</v>
      </c>
      <c r="E87" s="22" t="s">
        <v>491</v>
      </c>
      <c r="F87" s="22" t="s">
        <v>498</v>
      </c>
      <c r="G87" s="22" t="s">
        <v>498</v>
      </c>
      <c r="H87" s="22" t="s">
        <v>498</v>
      </c>
      <c r="I87" s="22" t="s">
        <v>509</v>
      </c>
      <c r="J87" s="24">
        <v>8.6999999999999993</v>
      </c>
      <c r="L87" s="20"/>
    </row>
    <row r="88" spans="1:12" ht="31.5" customHeight="1">
      <c r="A88" s="19">
        <v>82</v>
      </c>
      <c r="B88" s="18" t="s">
        <v>471</v>
      </c>
      <c r="C88" s="22" t="s">
        <v>34</v>
      </c>
      <c r="D88" s="19">
        <v>18.8</v>
      </c>
      <c r="E88" s="22" t="s">
        <v>491</v>
      </c>
      <c r="F88" s="22" t="s">
        <v>498</v>
      </c>
      <c r="G88" s="22" t="s">
        <v>498</v>
      </c>
      <c r="H88" s="22" t="s">
        <v>498</v>
      </c>
      <c r="I88" s="22" t="s">
        <v>509</v>
      </c>
      <c r="J88" s="24">
        <v>15</v>
      </c>
      <c r="L88" s="20"/>
    </row>
    <row r="89" spans="1:12" ht="31.5" customHeight="1">
      <c r="A89" s="19">
        <v>83</v>
      </c>
      <c r="B89" s="18" t="s">
        <v>472</v>
      </c>
      <c r="C89" s="22" t="s">
        <v>34</v>
      </c>
      <c r="D89" s="19">
        <v>6.5</v>
      </c>
      <c r="E89" s="22" t="s">
        <v>491</v>
      </c>
      <c r="F89" s="22" t="s">
        <v>498</v>
      </c>
      <c r="G89" s="22" t="s">
        <v>498</v>
      </c>
      <c r="H89" s="22" t="s">
        <v>498</v>
      </c>
      <c r="I89" s="22" t="s">
        <v>509</v>
      </c>
      <c r="J89" s="24">
        <v>5</v>
      </c>
      <c r="L89" s="20"/>
    </row>
    <row r="90" spans="1:12" ht="31.5" customHeight="1">
      <c r="A90" s="19">
        <v>84</v>
      </c>
      <c r="B90" s="18" t="s">
        <v>473</v>
      </c>
      <c r="C90" s="22" t="s">
        <v>34</v>
      </c>
      <c r="D90" s="19">
        <v>150</v>
      </c>
      <c r="E90" s="22" t="s">
        <v>491</v>
      </c>
      <c r="F90" s="22" t="s">
        <v>498</v>
      </c>
      <c r="G90" s="22" t="s">
        <v>498</v>
      </c>
      <c r="H90" s="22" t="s">
        <v>522</v>
      </c>
      <c r="I90" s="22" t="s">
        <v>509</v>
      </c>
      <c r="J90" s="24">
        <v>60</v>
      </c>
      <c r="L90" s="20"/>
    </row>
    <row r="91" spans="1:12" ht="31.5" customHeight="1">
      <c r="A91" s="19">
        <v>85</v>
      </c>
      <c r="B91" s="18" t="s">
        <v>519</v>
      </c>
      <c r="C91" s="22" t="s">
        <v>443</v>
      </c>
      <c r="D91" s="19">
        <v>1</v>
      </c>
      <c r="E91" s="22" t="s">
        <v>491</v>
      </c>
      <c r="F91" s="22" t="s">
        <v>498</v>
      </c>
      <c r="G91" s="22" t="s">
        <v>498</v>
      </c>
      <c r="H91" s="22" t="s">
        <v>522</v>
      </c>
      <c r="I91" s="22" t="s">
        <v>509</v>
      </c>
      <c r="J91" s="24">
        <v>1800</v>
      </c>
      <c r="L91" s="20"/>
    </row>
    <row r="92" spans="1:12" ht="31.5" customHeight="1">
      <c r="A92" s="19">
        <v>86</v>
      </c>
      <c r="B92" s="18" t="s">
        <v>416</v>
      </c>
      <c r="C92" s="22" t="s">
        <v>443</v>
      </c>
      <c r="D92" s="19">
        <v>1</v>
      </c>
      <c r="E92" s="22" t="s">
        <v>491</v>
      </c>
      <c r="F92" s="22" t="s">
        <v>498</v>
      </c>
      <c r="G92" s="22" t="s">
        <v>498</v>
      </c>
      <c r="H92" s="22" t="s">
        <v>498</v>
      </c>
      <c r="I92" s="22" t="s">
        <v>521</v>
      </c>
      <c r="J92" s="24">
        <v>9000</v>
      </c>
      <c r="L92" s="20"/>
    </row>
    <row r="93" spans="1:12" ht="31.5" customHeight="1">
      <c r="A93" s="19">
        <v>87</v>
      </c>
      <c r="B93" s="18" t="s">
        <v>474</v>
      </c>
      <c r="C93" s="22" t="s">
        <v>443</v>
      </c>
      <c r="D93" s="19">
        <v>1</v>
      </c>
      <c r="E93" s="22" t="s">
        <v>491</v>
      </c>
      <c r="F93" s="22" t="s">
        <v>498</v>
      </c>
      <c r="G93" s="22" t="s">
        <v>498</v>
      </c>
      <c r="H93" s="22" t="s">
        <v>498</v>
      </c>
      <c r="I93" s="22" t="s">
        <v>509</v>
      </c>
      <c r="J93" s="24">
        <v>900</v>
      </c>
      <c r="L93" s="20"/>
    </row>
    <row r="94" spans="1:12" ht="31.5" customHeight="1">
      <c r="A94" s="19">
        <v>88</v>
      </c>
      <c r="B94" s="18" t="s">
        <v>412</v>
      </c>
      <c r="C94" s="22" t="s">
        <v>443</v>
      </c>
      <c r="D94" s="19">
        <v>1</v>
      </c>
      <c r="E94" s="22" t="s">
        <v>491</v>
      </c>
      <c r="F94" s="22" t="s">
        <v>498</v>
      </c>
      <c r="G94" s="22" t="s">
        <v>522</v>
      </c>
      <c r="H94" s="22" t="s">
        <v>498</v>
      </c>
      <c r="I94" s="22" t="s">
        <v>509</v>
      </c>
      <c r="J94" s="24">
        <v>4298</v>
      </c>
      <c r="L94" s="20"/>
    </row>
    <row r="95" spans="1:12" ht="31.5" customHeight="1">
      <c r="A95" s="19">
        <v>89</v>
      </c>
      <c r="B95" s="18" t="s">
        <v>484</v>
      </c>
      <c r="C95" s="22" t="s">
        <v>34</v>
      </c>
      <c r="D95" s="19">
        <v>2</v>
      </c>
      <c r="E95" s="22" t="s">
        <v>491</v>
      </c>
      <c r="F95" s="22" t="s">
        <v>498</v>
      </c>
      <c r="G95" s="22" t="s">
        <v>498</v>
      </c>
      <c r="H95" s="22" t="s">
        <v>498</v>
      </c>
      <c r="I95" s="22" t="s">
        <v>509</v>
      </c>
      <c r="J95" s="24">
        <v>6.8</v>
      </c>
      <c r="L95" s="20"/>
    </row>
    <row r="96" spans="1:12" ht="31.5" customHeight="1">
      <c r="A96" s="19">
        <v>90</v>
      </c>
      <c r="B96" s="18" t="s">
        <v>485</v>
      </c>
      <c r="C96" s="22" t="s">
        <v>34</v>
      </c>
      <c r="D96" s="19">
        <v>1</v>
      </c>
      <c r="E96" s="22" t="s">
        <v>491</v>
      </c>
      <c r="F96" s="22" t="s">
        <v>498</v>
      </c>
      <c r="G96" s="22" t="s">
        <v>522</v>
      </c>
      <c r="H96" s="22" t="s">
        <v>498</v>
      </c>
      <c r="I96" s="22" t="s">
        <v>509</v>
      </c>
      <c r="J96" s="24">
        <v>6.8</v>
      </c>
      <c r="L96" s="20"/>
    </row>
    <row r="97" spans="1:15" ht="31.5" customHeight="1">
      <c r="A97" s="19">
        <v>91</v>
      </c>
      <c r="B97" s="18" t="s">
        <v>486</v>
      </c>
      <c r="C97" s="22" t="s">
        <v>34</v>
      </c>
      <c r="D97" s="19">
        <v>2</v>
      </c>
      <c r="E97" s="22" t="s">
        <v>491</v>
      </c>
      <c r="F97" s="22" t="s">
        <v>498</v>
      </c>
      <c r="G97" s="22" t="s">
        <v>498</v>
      </c>
      <c r="H97" s="22" t="s">
        <v>522</v>
      </c>
      <c r="I97" s="22" t="s">
        <v>509</v>
      </c>
      <c r="J97" s="24">
        <v>6.8</v>
      </c>
      <c r="L97" s="20"/>
    </row>
    <row r="98" spans="1:15" ht="31.5" customHeight="1">
      <c r="A98" s="19">
        <v>92</v>
      </c>
      <c r="B98" s="18" t="s">
        <v>487</v>
      </c>
      <c r="C98" s="22" t="s">
        <v>34</v>
      </c>
      <c r="D98" s="19">
        <v>2</v>
      </c>
      <c r="E98" s="22" t="s">
        <v>491</v>
      </c>
      <c r="F98" s="22" t="s">
        <v>498</v>
      </c>
      <c r="G98" s="22" t="s">
        <v>498</v>
      </c>
      <c r="H98" s="22" t="s">
        <v>498</v>
      </c>
      <c r="I98" s="22" t="s">
        <v>509</v>
      </c>
      <c r="J98" s="24">
        <v>0.7</v>
      </c>
      <c r="L98" s="20"/>
    </row>
    <row r="99" spans="1:15" ht="31.5" customHeight="1">
      <c r="A99" s="19">
        <v>93</v>
      </c>
      <c r="B99" s="18" t="s">
        <v>488</v>
      </c>
      <c r="C99" s="22" t="s">
        <v>34</v>
      </c>
      <c r="D99" s="19">
        <v>2.35</v>
      </c>
      <c r="E99" s="22" t="s">
        <v>491</v>
      </c>
      <c r="F99" s="22" t="s">
        <v>498</v>
      </c>
      <c r="G99" s="22" t="s">
        <v>498</v>
      </c>
      <c r="H99" s="22" t="s">
        <v>498</v>
      </c>
      <c r="I99" s="22" t="s">
        <v>509</v>
      </c>
      <c r="J99" s="24">
        <v>6.8</v>
      </c>
      <c r="L99" s="20"/>
    </row>
    <row r="100" spans="1:15" ht="31.5" customHeight="1">
      <c r="A100" s="19">
        <v>94</v>
      </c>
      <c r="B100" s="18" t="s">
        <v>489</v>
      </c>
      <c r="C100" s="22" t="s">
        <v>33</v>
      </c>
      <c r="D100" s="19">
        <v>1</v>
      </c>
      <c r="E100" s="22" t="s">
        <v>491</v>
      </c>
      <c r="F100" s="22" t="s">
        <v>498</v>
      </c>
      <c r="G100" s="22" t="s">
        <v>498</v>
      </c>
      <c r="H100" s="22" t="s">
        <v>498</v>
      </c>
      <c r="I100" s="22" t="s">
        <v>509</v>
      </c>
      <c r="J100" s="24">
        <v>10</v>
      </c>
      <c r="L100" s="20"/>
    </row>
    <row r="101" spans="1:15" ht="31.5" customHeight="1">
      <c r="A101" s="19">
        <v>95</v>
      </c>
      <c r="B101" s="18" t="s">
        <v>515</v>
      </c>
      <c r="C101" s="22" t="s">
        <v>443</v>
      </c>
      <c r="D101" s="19">
        <v>1</v>
      </c>
      <c r="E101" s="22" t="s">
        <v>491</v>
      </c>
      <c r="F101" s="22" t="s">
        <v>498</v>
      </c>
      <c r="G101" s="22" t="s">
        <v>498</v>
      </c>
      <c r="H101" s="22" t="s">
        <v>498</v>
      </c>
      <c r="I101" s="22" t="s">
        <v>509</v>
      </c>
      <c r="J101" s="24">
        <v>9000</v>
      </c>
      <c r="L101" s="20"/>
    </row>
    <row r="102" spans="1:15" ht="31.5" customHeight="1">
      <c r="A102" s="19">
        <v>96</v>
      </c>
      <c r="B102" s="18" t="s">
        <v>497</v>
      </c>
      <c r="C102" s="22" t="s">
        <v>33</v>
      </c>
      <c r="D102" s="19">
        <v>1</v>
      </c>
      <c r="E102" s="22" t="s">
        <v>491</v>
      </c>
      <c r="F102" s="22" t="s">
        <v>501</v>
      </c>
      <c r="G102" s="22" t="s">
        <v>501</v>
      </c>
      <c r="H102" s="22" t="s">
        <v>505</v>
      </c>
      <c r="I102" s="22" t="s">
        <v>505</v>
      </c>
      <c r="J102" s="24">
        <v>1300</v>
      </c>
      <c r="L102" s="20"/>
    </row>
    <row r="103" spans="1:15" ht="31.5" customHeight="1">
      <c r="A103" s="19">
        <v>97</v>
      </c>
      <c r="B103" s="18" t="s">
        <v>402</v>
      </c>
      <c r="C103" s="22" t="s">
        <v>443</v>
      </c>
      <c r="D103" s="19">
        <v>1</v>
      </c>
      <c r="E103" s="22" t="s">
        <v>491</v>
      </c>
      <c r="F103" s="22" t="s">
        <v>503</v>
      </c>
      <c r="G103" s="22" t="s">
        <v>504</v>
      </c>
      <c r="H103" s="22" t="s">
        <v>504</v>
      </c>
      <c r="I103" s="22" t="s">
        <v>507</v>
      </c>
      <c r="J103" s="24">
        <v>500</v>
      </c>
      <c r="L103" s="20"/>
    </row>
    <row r="104" spans="1:15" ht="31.5" customHeight="1">
      <c r="A104" s="19">
        <v>98</v>
      </c>
      <c r="B104" s="18" t="s">
        <v>496</v>
      </c>
      <c r="C104" s="22" t="s">
        <v>443</v>
      </c>
      <c r="D104" s="19">
        <v>1</v>
      </c>
      <c r="E104" s="22" t="s">
        <v>490</v>
      </c>
      <c r="F104" s="22" t="s">
        <v>500</v>
      </c>
      <c r="G104" s="22" t="s">
        <v>501</v>
      </c>
      <c r="H104" s="22" t="s">
        <v>502</v>
      </c>
      <c r="I104" s="22" t="s">
        <v>503</v>
      </c>
      <c r="J104" s="24">
        <v>5000</v>
      </c>
      <c r="L104" s="20"/>
    </row>
    <row r="105" spans="1:15" ht="42" customHeight="1">
      <c r="A105" s="19">
        <v>99</v>
      </c>
      <c r="B105" s="18" t="s">
        <v>475</v>
      </c>
      <c r="C105" s="22" t="s">
        <v>443</v>
      </c>
      <c r="D105" s="19">
        <v>1</v>
      </c>
      <c r="E105" s="22" t="s">
        <v>490</v>
      </c>
      <c r="F105" s="22" t="s">
        <v>503</v>
      </c>
      <c r="G105" s="22" t="s">
        <v>504</v>
      </c>
      <c r="H105" s="22" t="s">
        <v>504</v>
      </c>
      <c r="I105" s="22" t="s">
        <v>507</v>
      </c>
      <c r="J105" s="24">
        <v>1500</v>
      </c>
      <c r="L105" s="20"/>
    </row>
    <row r="106" spans="1:15" ht="31.5" customHeight="1">
      <c r="A106" s="19">
        <v>100</v>
      </c>
      <c r="B106" s="59" t="s">
        <v>493</v>
      </c>
      <c r="C106" s="60" t="s">
        <v>46</v>
      </c>
      <c r="D106" s="61">
        <v>8000</v>
      </c>
      <c r="E106" s="62" t="s">
        <v>490</v>
      </c>
      <c r="F106" s="62" t="s">
        <v>571</v>
      </c>
      <c r="G106" s="62" t="s">
        <v>571</v>
      </c>
      <c r="H106" s="62" t="s">
        <v>571</v>
      </c>
      <c r="I106" s="62" t="s">
        <v>572</v>
      </c>
      <c r="J106" s="63">
        <v>3266.4</v>
      </c>
      <c r="K106" s="20">
        <f>SUM(J106:J114)</f>
        <v>16305.060000000001</v>
      </c>
      <c r="L106">
        <v>16308</v>
      </c>
      <c r="N106" s="20">
        <f>+L106-K106</f>
        <v>2.9399999999986903</v>
      </c>
    </row>
    <row r="107" spans="1:15" ht="31.5" customHeight="1">
      <c r="A107" s="19">
        <v>101</v>
      </c>
      <c r="B107" s="59" t="s">
        <v>427</v>
      </c>
      <c r="C107" s="60" t="s">
        <v>46</v>
      </c>
      <c r="D107" s="61">
        <v>12000</v>
      </c>
      <c r="E107" s="62" t="s">
        <v>490</v>
      </c>
      <c r="F107" s="62" t="s">
        <v>571</v>
      </c>
      <c r="G107" s="62" t="s">
        <v>571</v>
      </c>
      <c r="H107" s="62" t="s">
        <v>571</v>
      </c>
      <c r="I107" s="62" t="s">
        <v>572</v>
      </c>
      <c r="J107" s="63">
        <v>4459.2</v>
      </c>
      <c r="L107" s="20"/>
    </row>
    <row r="108" spans="1:15" ht="31.5" customHeight="1">
      <c r="A108" s="19">
        <v>102</v>
      </c>
      <c r="B108" s="59" t="s">
        <v>428</v>
      </c>
      <c r="C108" s="60" t="s">
        <v>46</v>
      </c>
      <c r="D108" s="61">
        <v>3000</v>
      </c>
      <c r="E108" s="62" t="s">
        <v>490</v>
      </c>
      <c r="F108" s="62" t="s">
        <v>571</v>
      </c>
      <c r="G108" s="62" t="s">
        <v>571</v>
      </c>
      <c r="H108" s="62" t="s">
        <v>571</v>
      </c>
      <c r="I108" s="62" t="s">
        <v>572</v>
      </c>
      <c r="J108" s="63">
        <v>1095</v>
      </c>
    </row>
    <row r="109" spans="1:15" ht="31.5" customHeight="1">
      <c r="A109" s="19">
        <v>103</v>
      </c>
      <c r="B109" s="59" t="s">
        <v>429</v>
      </c>
      <c r="C109" s="60" t="s">
        <v>34</v>
      </c>
      <c r="D109" s="61">
        <v>2500</v>
      </c>
      <c r="E109" s="62" t="s">
        <v>490</v>
      </c>
      <c r="F109" s="62" t="s">
        <v>571</v>
      </c>
      <c r="G109" s="62" t="s">
        <v>571</v>
      </c>
      <c r="H109" s="62" t="s">
        <v>571</v>
      </c>
      <c r="I109" s="62" t="s">
        <v>572</v>
      </c>
      <c r="J109" s="63">
        <v>615</v>
      </c>
      <c r="N109" s="21"/>
      <c r="O109" s="21"/>
    </row>
    <row r="110" spans="1:15" ht="31.5" customHeight="1">
      <c r="A110" s="19">
        <v>104</v>
      </c>
      <c r="B110" s="59" t="s">
        <v>430</v>
      </c>
      <c r="C110" s="60" t="s">
        <v>46</v>
      </c>
      <c r="D110" s="61">
        <v>400</v>
      </c>
      <c r="E110" s="62" t="s">
        <v>490</v>
      </c>
      <c r="F110" s="62" t="s">
        <v>571</v>
      </c>
      <c r="G110" s="62" t="s">
        <v>571</v>
      </c>
      <c r="H110" s="62" t="s">
        <v>571</v>
      </c>
      <c r="I110" s="62" t="s">
        <v>572</v>
      </c>
      <c r="J110" s="63">
        <v>482.4</v>
      </c>
    </row>
    <row r="111" spans="1:15" ht="31.5" customHeight="1">
      <c r="A111" s="19">
        <v>105</v>
      </c>
      <c r="B111" s="59" t="s">
        <v>431</v>
      </c>
      <c r="C111" s="60" t="s">
        <v>46</v>
      </c>
      <c r="D111" s="61">
        <v>210</v>
      </c>
      <c r="E111" s="62" t="s">
        <v>490</v>
      </c>
      <c r="F111" s="62" t="s">
        <v>571</v>
      </c>
      <c r="G111" s="62" t="s">
        <v>571</v>
      </c>
      <c r="H111" s="62" t="s">
        <v>571</v>
      </c>
      <c r="I111" s="62" t="s">
        <v>572</v>
      </c>
      <c r="J111" s="63">
        <v>271.2</v>
      </c>
      <c r="K111" s="20"/>
    </row>
    <row r="112" spans="1:15" ht="31.5" customHeight="1">
      <c r="A112" s="19">
        <v>106</v>
      </c>
      <c r="B112" s="59" t="s">
        <v>432</v>
      </c>
      <c r="C112" s="60" t="s">
        <v>46</v>
      </c>
      <c r="D112" s="61">
        <v>500</v>
      </c>
      <c r="E112" s="62" t="s">
        <v>490</v>
      </c>
      <c r="F112" s="62" t="s">
        <v>571</v>
      </c>
      <c r="G112" s="62" t="s">
        <v>571</v>
      </c>
      <c r="H112" s="62" t="s">
        <v>571</v>
      </c>
      <c r="I112" s="62" t="s">
        <v>572</v>
      </c>
      <c r="J112" s="63">
        <v>612.5</v>
      </c>
      <c r="K112" s="20"/>
    </row>
    <row r="113" spans="1:12" ht="31.5" customHeight="1">
      <c r="A113" s="19">
        <v>109</v>
      </c>
      <c r="B113" s="59" t="s">
        <v>435</v>
      </c>
      <c r="C113" s="60" t="s">
        <v>34</v>
      </c>
      <c r="D113" s="61">
        <v>80</v>
      </c>
      <c r="E113" s="62" t="s">
        <v>490</v>
      </c>
      <c r="F113" s="62" t="s">
        <v>571</v>
      </c>
      <c r="G113" s="62" t="s">
        <v>571</v>
      </c>
      <c r="H113" s="62" t="s">
        <v>571</v>
      </c>
      <c r="I113" s="62" t="s">
        <v>573</v>
      </c>
      <c r="J113" s="63">
        <v>83.36</v>
      </c>
    </row>
    <row r="114" spans="1:12" ht="77.25" customHeight="1">
      <c r="B114" s="59" t="s">
        <v>575</v>
      </c>
      <c r="C114" s="60" t="s">
        <v>443</v>
      </c>
      <c r="D114" s="61">
        <v>1</v>
      </c>
      <c r="E114" s="62" t="s">
        <v>491</v>
      </c>
      <c r="F114" s="62" t="s">
        <v>571</v>
      </c>
      <c r="G114" s="62" t="s">
        <v>571</v>
      </c>
      <c r="H114" s="62" t="s">
        <v>571</v>
      </c>
      <c r="I114" s="62" t="s">
        <v>574</v>
      </c>
      <c r="J114" s="63">
        <v>5420</v>
      </c>
    </row>
    <row r="115" spans="1:12" ht="24" customHeight="1">
      <c r="B115" s="59" t="s">
        <v>4</v>
      </c>
      <c r="C115" s="60" t="s">
        <v>443</v>
      </c>
      <c r="D115" s="61">
        <v>1</v>
      </c>
      <c r="E115" s="62" t="s">
        <v>491</v>
      </c>
      <c r="F115" s="62" t="s">
        <v>571</v>
      </c>
      <c r="G115" s="62" t="s">
        <v>571</v>
      </c>
      <c r="H115" s="62" t="s">
        <v>571</v>
      </c>
      <c r="I115" s="62" t="s">
        <v>574</v>
      </c>
      <c r="J115" s="63">
        <v>19.399999999999999</v>
      </c>
      <c r="K115">
        <v>19.399999999999999</v>
      </c>
      <c r="L115" s="20">
        <f>+J115-K115</f>
        <v>0</v>
      </c>
    </row>
    <row r="116" spans="1:12" ht="19.5" customHeight="1">
      <c r="B116" s="59" t="s">
        <v>433</v>
      </c>
      <c r="C116" s="60" t="s">
        <v>34</v>
      </c>
      <c r="D116" s="61">
        <v>80</v>
      </c>
      <c r="E116" s="62" t="s">
        <v>490</v>
      </c>
      <c r="F116" s="62" t="s">
        <v>571</v>
      </c>
      <c r="G116" s="62" t="s">
        <v>571</v>
      </c>
      <c r="H116" s="62" t="s">
        <v>571</v>
      </c>
      <c r="I116" s="62" t="s">
        <v>573</v>
      </c>
      <c r="J116" s="63">
        <v>95.76</v>
      </c>
      <c r="K116">
        <v>2271.4</v>
      </c>
      <c r="L116" s="20">
        <f>+J116+J117+J118+J119-K116</f>
        <v>-1.2400000000002365</v>
      </c>
    </row>
    <row r="117" spans="1:12" ht="19.5" customHeight="1">
      <c r="B117" s="59" t="s">
        <v>434</v>
      </c>
      <c r="C117" s="60" t="s">
        <v>34</v>
      </c>
      <c r="D117" s="61">
        <v>20</v>
      </c>
      <c r="E117" s="62" t="s">
        <v>490</v>
      </c>
      <c r="F117" s="62" t="s">
        <v>571</v>
      </c>
      <c r="G117" s="62" t="s">
        <v>571</v>
      </c>
      <c r="H117" s="62" t="s">
        <v>571</v>
      </c>
      <c r="I117" s="62" t="s">
        <v>573</v>
      </c>
      <c r="J117" s="63">
        <v>28.4</v>
      </c>
    </row>
    <row r="118" spans="1:12" ht="19.5" customHeight="1">
      <c r="B118" s="59" t="s">
        <v>529</v>
      </c>
      <c r="C118" s="60" t="s">
        <v>34</v>
      </c>
      <c r="D118" s="61">
        <v>20</v>
      </c>
      <c r="E118" s="62" t="s">
        <v>491</v>
      </c>
      <c r="F118" s="62" t="s">
        <v>571</v>
      </c>
      <c r="G118" s="62" t="s">
        <v>571</v>
      </c>
      <c r="H118" s="62" t="s">
        <v>571</v>
      </c>
      <c r="I118" s="62" t="s">
        <v>573</v>
      </c>
      <c r="J118" s="63">
        <v>20</v>
      </c>
    </row>
    <row r="119" spans="1:12" ht="19.5" customHeight="1">
      <c r="B119" s="59" t="s">
        <v>576</v>
      </c>
      <c r="C119" s="60" t="s">
        <v>443</v>
      </c>
      <c r="D119" s="61">
        <v>1</v>
      </c>
      <c r="E119" s="62" t="s">
        <v>491</v>
      </c>
      <c r="F119" s="62" t="s">
        <v>571</v>
      </c>
      <c r="G119" s="62" t="s">
        <v>571</v>
      </c>
      <c r="H119" s="62" t="s">
        <v>571</v>
      </c>
      <c r="I119" s="62" t="s">
        <v>573</v>
      </c>
      <c r="J119" s="63">
        <v>2126</v>
      </c>
    </row>
    <row r="120" spans="1:12">
      <c r="B120" s="59" t="s">
        <v>68</v>
      </c>
      <c r="C120" s="60" t="s">
        <v>443</v>
      </c>
      <c r="D120" s="61">
        <v>1</v>
      </c>
      <c r="E120" s="62" t="s">
        <v>491</v>
      </c>
      <c r="F120" s="62" t="s">
        <v>571</v>
      </c>
      <c r="G120" s="62" t="s">
        <v>571</v>
      </c>
      <c r="H120" s="62" t="s">
        <v>571</v>
      </c>
      <c r="I120" s="62" t="s">
        <v>574</v>
      </c>
      <c r="J120" s="63">
        <v>343.5</v>
      </c>
    </row>
    <row r="121" spans="1:12">
      <c r="B121" s="59" t="s">
        <v>444</v>
      </c>
      <c r="C121" s="60" t="s">
        <v>443</v>
      </c>
      <c r="D121" s="61">
        <v>1</v>
      </c>
      <c r="E121" s="62" t="s">
        <v>491</v>
      </c>
      <c r="F121" s="62" t="s">
        <v>571</v>
      </c>
      <c r="G121" s="62" t="s">
        <v>571</v>
      </c>
      <c r="H121" s="62" t="s">
        <v>571</v>
      </c>
      <c r="I121" s="62" t="s">
        <v>574</v>
      </c>
      <c r="J121" s="63">
        <v>3779.2666666666664</v>
      </c>
      <c r="K121">
        <f>SUM(J121:J123)</f>
        <v>11337.8</v>
      </c>
      <c r="L121" s="20">
        <f>+J123+J122+J121-K121</f>
        <v>0</v>
      </c>
    </row>
    <row r="122" spans="1:12">
      <c r="B122" s="59" t="s">
        <v>445</v>
      </c>
      <c r="C122" s="60" t="s">
        <v>443</v>
      </c>
      <c r="D122" s="61">
        <v>1</v>
      </c>
      <c r="E122" s="62" t="s">
        <v>491</v>
      </c>
      <c r="F122" s="62" t="s">
        <v>571</v>
      </c>
      <c r="G122" s="62" t="s">
        <v>571</v>
      </c>
      <c r="H122" s="62" t="s">
        <v>571</v>
      </c>
      <c r="I122" s="62" t="s">
        <v>574</v>
      </c>
      <c r="J122" s="63">
        <v>3779.2666666666664</v>
      </c>
    </row>
    <row r="123" spans="1:12">
      <c r="B123" s="59" t="s">
        <v>446</v>
      </c>
      <c r="C123" s="60" t="s">
        <v>443</v>
      </c>
      <c r="D123" s="61">
        <v>1</v>
      </c>
      <c r="E123" s="62" t="s">
        <v>491</v>
      </c>
      <c r="F123" s="62" t="s">
        <v>571</v>
      </c>
      <c r="G123" s="62" t="s">
        <v>571</v>
      </c>
      <c r="H123" s="62" t="s">
        <v>571</v>
      </c>
      <c r="I123" s="62" t="s">
        <v>574</v>
      </c>
      <c r="J123" s="63">
        <v>3779.2666666666664</v>
      </c>
    </row>
    <row r="124" spans="1:12">
      <c r="B124" s="59" t="s">
        <v>577</v>
      </c>
      <c r="C124" s="60" t="s">
        <v>443</v>
      </c>
      <c r="D124" s="61">
        <v>1</v>
      </c>
      <c r="E124" s="62" t="s">
        <v>491</v>
      </c>
      <c r="F124" s="62" t="s">
        <v>571</v>
      </c>
      <c r="G124" s="62" t="s">
        <v>571</v>
      </c>
      <c r="H124" s="62" t="s">
        <v>571</v>
      </c>
      <c r="I124" s="62" t="s">
        <v>574</v>
      </c>
      <c r="J124" s="63">
        <v>17970.900000000001</v>
      </c>
      <c r="K124">
        <v>17970.900000000001</v>
      </c>
      <c r="L124" s="20">
        <f>+J124-K124</f>
        <v>0</v>
      </c>
    </row>
    <row r="125" spans="1:12" ht="18.75" customHeight="1">
      <c r="B125" s="59" t="s">
        <v>447</v>
      </c>
      <c r="C125" s="60" t="s">
        <v>33</v>
      </c>
      <c r="D125" s="61">
        <v>300</v>
      </c>
      <c r="E125" s="62" t="s">
        <v>491</v>
      </c>
      <c r="F125" s="62" t="s">
        <v>571</v>
      </c>
      <c r="G125" s="62" t="s">
        <v>571</v>
      </c>
      <c r="H125" s="62" t="s">
        <v>571</v>
      </c>
      <c r="I125" s="62" t="s">
        <v>574</v>
      </c>
      <c r="J125" s="63">
        <v>68</v>
      </c>
      <c r="K125">
        <v>3737.6</v>
      </c>
      <c r="L125" s="20">
        <f>SUM(J125:J144)-K125</f>
        <v>1.6720000000077562E-2</v>
      </c>
    </row>
    <row r="126" spans="1:12" ht="18.75" customHeight="1">
      <c r="B126" s="59" t="s">
        <v>448</v>
      </c>
      <c r="C126" s="60" t="s">
        <v>33</v>
      </c>
      <c r="D126" s="61">
        <v>50</v>
      </c>
      <c r="E126" s="62" t="s">
        <v>491</v>
      </c>
      <c r="F126" s="62" t="s">
        <v>571</v>
      </c>
      <c r="G126" s="62" t="s">
        <v>571</v>
      </c>
      <c r="H126" s="62" t="s">
        <v>571</v>
      </c>
      <c r="I126" s="62" t="s">
        <v>574</v>
      </c>
      <c r="J126" s="63">
        <v>42.5</v>
      </c>
    </row>
    <row r="127" spans="1:12" ht="18.75" customHeight="1">
      <c r="B127" s="59" t="s">
        <v>449</v>
      </c>
      <c r="C127" s="60" t="s">
        <v>33</v>
      </c>
      <c r="D127" s="61">
        <v>50</v>
      </c>
      <c r="E127" s="62" t="s">
        <v>491</v>
      </c>
      <c r="F127" s="62" t="s">
        <v>571</v>
      </c>
      <c r="G127" s="62" t="s">
        <v>571</v>
      </c>
      <c r="H127" s="62" t="s">
        <v>571</v>
      </c>
      <c r="I127" s="62" t="s">
        <v>574</v>
      </c>
      <c r="J127" s="63">
        <v>70</v>
      </c>
    </row>
    <row r="128" spans="1:12" ht="18.75" customHeight="1">
      <c r="B128" s="59" t="s">
        <v>450</v>
      </c>
      <c r="C128" s="60" t="s">
        <v>33</v>
      </c>
      <c r="D128" s="61">
        <v>200</v>
      </c>
      <c r="E128" s="62" t="s">
        <v>491</v>
      </c>
      <c r="F128" s="62" t="s">
        <v>571</v>
      </c>
      <c r="G128" s="62" t="s">
        <v>571</v>
      </c>
      <c r="H128" s="62" t="s">
        <v>571</v>
      </c>
      <c r="I128" s="62" t="s">
        <v>574</v>
      </c>
      <c r="J128" s="63">
        <v>40</v>
      </c>
    </row>
    <row r="129" spans="2:10" ht="18.75" customHeight="1">
      <c r="B129" s="59" t="s">
        <v>451</v>
      </c>
      <c r="C129" s="60" t="s">
        <v>33</v>
      </c>
      <c r="D129" s="61">
        <v>50</v>
      </c>
      <c r="E129" s="62" t="s">
        <v>491</v>
      </c>
      <c r="F129" s="62" t="s">
        <v>571</v>
      </c>
      <c r="G129" s="62" t="s">
        <v>571</v>
      </c>
      <c r="H129" s="62" t="s">
        <v>571</v>
      </c>
      <c r="I129" s="62" t="s">
        <v>574</v>
      </c>
      <c r="J129" s="63">
        <v>8.6667199999999998</v>
      </c>
    </row>
    <row r="130" spans="2:10" ht="18.75" customHeight="1">
      <c r="B130" s="59" t="s">
        <v>452</v>
      </c>
      <c r="C130" s="60" t="s">
        <v>33</v>
      </c>
      <c r="D130" s="61">
        <v>100</v>
      </c>
      <c r="E130" s="62" t="s">
        <v>491</v>
      </c>
      <c r="F130" s="62" t="s">
        <v>571</v>
      </c>
      <c r="G130" s="62" t="s">
        <v>571</v>
      </c>
      <c r="H130" s="62" t="s">
        <v>571</v>
      </c>
      <c r="I130" s="62" t="s">
        <v>574</v>
      </c>
      <c r="J130" s="63">
        <v>15</v>
      </c>
    </row>
    <row r="131" spans="2:10" ht="18.75" customHeight="1">
      <c r="B131" s="59" t="s">
        <v>453</v>
      </c>
      <c r="C131" s="60" t="s">
        <v>33</v>
      </c>
      <c r="D131" s="61">
        <v>1000</v>
      </c>
      <c r="E131" s="62" t="s">
        <v>491</v>
      </c>
      <c r="F131" s="62" t="s">
        <v>571</v>
      </c>
      <c r="G131" s="62" t="s">
        <v>571</v>
      </c>
      <c r="H131" s="62" t="s">
        <v>571</v>
      </c>
      <c r="I131" s="62" t="s">
        <v>574</v>
      </c>
      <c r="J131" s="63">
        <v>50</v>
      </c>
    </row>
    <row r="132" spans="2:10" ht="18.75" customHeight="1">
      <c r="B132" s="59" t="s">
        <v>454</v>
      </c>
      <c r="C132" s="60" t="s">
        <v>33</v>
      </c>
      <c r="D132" s="61">
        <v>50</v>
      </c>
      <c r="E132" s="62" t="s">
        <v>491</v>
      </c>
      <c r="F132" s="62" t="s">
        <v>571</v>
      </c>
      <c r="G132" s="62" t="s">
        <v>571</v>
      </c>
      <c r="H132" s="62" t="s">
        <v>571</v>
      </c>
      <c r="I132" s="62" t="s">
        <v>574</v>
      </c>
      <c r="J132" s="63">
        <v>42.5</v>
      </c>
    </row>
    <row r="133" spans="2:10" ht="18.75" customHeight="1">
      <c r="B133" s="59" t="s">
        <v>450</v>
      </c>
      <c r="C133" s="60" t="s">
        <v>33</v>
      </c>
      <c r="D133" s="61">
        <v>100</v>
      </c>
      <c r="E133" s="62" t="s">
        <v>491</v>
      </c>
      <c r="F133" s="62" t="s">
        <v>571</v>
      </c>
      <c r="G133" s="62" t="s">
        <v>571</v>
      </c>
      <c r="H133" s="62" t="s">
        <v>571</v>
      </c>
      <c r="I133" s="62" t="s">
        <v>574</v>
      </c>
      <c r="J133" s="63">
        <v>40</v>
      </c>
    </row>
    <row r="134" spans="2:10" ht="18.75" customHeight="1">
      <c r="B134" s="59" t="s">
        <v>455</v>
      </c>
      <c r="C134" s="60" t="s">
        <v>33</v>
      </c>
      <c r="D134" s="61">
        <v>20</v>
      </c>
      <c r="E134" s="62" t="s">
        <v>491</v>
      </c>
      <c r="F134" s="62" t="s">
        <v>571</v>
      </c>
      <c r="G134" s="62" t="s">
        <v>571</v>
      </c>
      <c r="H134" s="62" t="s">
        <v>571</v>
      </c>
      <c r="I134" s="62" t="s">
        <v>574</v>
      </c>
      <c r="J134" s="63">
        <v>130</v>
      </c>
    </row>
    <row r="135" spans="2:10" ht="18.75" customHeight="1">
      <c r="B135" s="59" t="s">
        <v>456</v>
      </c>
      <c r="C135" s="60" t="s">
        <v>33</v>
      </c>
      <c r="D135" s="61">
        <v>50</v>
      </c>
      <c r="E135" s="62" t="s">
        <v>491</v>
      </c>
      <c r="F135" s="62" t="s">
        <v>571</v>
      </c>
      <c r="G135" s="62" t="s">
        <v>571</v>
      </c>
      <c r="H135" s="62" t="s">
        <v>571</v>
      </c>
      <c r="I135" s="62" t="s">
        <v>574</v>
      </c>
      <c r="J135" s="63">
        <v>46</v>
      </c>
    </row>
    <row r="136" spans="2:10" ht="18.75" customHeight="1">
      <c r="B136" s="59" t="s">
        <v>457</v>
      </c>
      <c r="C136" s="60" t="s">
        <v>33</v>
      </c>
      <c r="D136" s="61">
        <v>50</v>
      </c>
      <c r="E136" s="62" t="s">
        <v>491</v>
      </c>
      <c r="F136" s="62" t="s">
        <v>571</v>
      </c>
      <c r="G136" s="62" t="s">
        <v>571</v>
      </c>
      <c r="H136" s="62" t="s">
        <v>571</v>
      </c>
      <c r="I136" s="62" t="s">
        <v>574</v>
      </c>
      <c r="J136" s="63">
        <v>48</v>
      </c>
    </row>
    <row r="137" spans="2:10" ht="18.75" customHeight="1">
      <c r="B137" s="59" t="s">
        <v>458</v>
      </c>
      <c r="C137" s="60" t="s">
        <v>33</v>
      </c>
      <c r="D137" s="61">
        <v>60</v>
      </c>
      <c r="E137" s="62" t="s">
        <v>491</v>
      </c>
      <c r="F137" s="62" t="s">
        <v>571</v>
      </c>
      <c r="G137" s="62" t="s">
        <v>571</v>
      </c>
      <c r="H137" s="62" t="s">
        <v>571</v>
      </c>
      <c r="I137" s="62" t="s">
        <v>574</v>
      </c>
      <c r="J137" s="63">
        <v>88</v>
      </c>
    </row>
    <row r="138" spans="2:10" ht="18.75" customHeight="1">
      <c r="B138" s="59" t="s">
        <v>459</v>
      </c>
      <c r="C138" s="60" t="s">
        <v>33</v>
      </c>
      <c r="D138" s="61">
        <v>100</v>
      </c>
      <c r="E138" s="62" t="s">
        <v>491</v>
      </c>
      <c r="F138" s="62" t="s">
        <v>571</v>
      </c>
      <c r="G138" s="62" t="s">
        <v>571</v>
      </c>
      <c r="H138" s="62" t="s">
        <v>571</v>
      </c>
      <c r="I138" s="62" t="s">
        <v>574</v>
      </c>
      <c r="J138" s="63">
        <v>48</v>
      </c>
    </row>
    <row r="139" spans="2:10" ht="18.75" customHeight="1">
      <c r="B139" s="59" t="s">
        <v>462</v>
      </c>
      <c r="C139" s="60" t="s">
        <v>33</v>
      </c>
      <c r="D139" s="61">
        <v>100</v>
      </c>
      <c r="E139" s="62" t="s">
        <v>491</v>
      </c>
      <c r="F139" s="62" t="s">
        <v>571</v>
      </c>
      <c r="G139" s="62" t="s">
        <v>571</v>
      </c>
      <c r="H139" s="62" t="s">
        <v>571</v>
      </c>
      <c r="I139" s="62" t="s">
        <v>574</v>
      </c>
      <c r="J139" s="63">
        <v>44</v>
      </c>
    </row>
    <row r="140" spans="2:10" ht="18.75" customHeight="1">
      <c r="B140" s="59" t="s">
        <v>460</v>
      </c>
      <c r="C140" s="60" t="s">
        <v>33</v>
      </c>
      <c r="D140" s="61">
        <v>100</v>
      </c>
      <c r="E140" s="62" t="s">
        <v>491</v>
      </c>
      <c r="F140" s="62" t="s">
        <v>571</v>
      </c>
      <c r="G140" s="62" t="s">
        <v>571</v>
      </c>
      <c r="H140" s="62" t="s">
        <v>571</v>
      </c>
      <c r="I140" s="62" t="s">
        <v>574</v>
      </c>
      <c r="J140" s="63">
        <v>132</v>
      </c>
    </row>
    <row r="141" spans="2:10" ht="18.75" customHeight="1">
      <c r="B141" s="59" t="s">
        <v>461</v>
      </c>
      <c r="C141" s="60" t="s">
        <v>33</v>
      </c>
      <c r="D141" s="61">
        <v>50</v>
      </c>
      <c r="E141" s="62" t="s">
        <v>491</v>
      </c>
      <c r="F141" s="62" t="s">
        <v>571</v>
      </c>
      <c r="G141" s="62" t="s">
        <v>571</v>
      </c>
      <c r="H141" s="62" t="s">
        <v>571</v>
      </c>
      <c r="I141" s="62" t="s">
        <v>574</v>
      </c>
      <c r="J141" s="63">
        <v>44</v>
      </c>
    </row>
    <row r="142" spans="2:10" ht="18.75" customHeight="1">
      <c r="B142" s="59" t="s">
        <v>482</v>
      </c>
      <c r="C142" s="60" t="s">
        <v>33</v>
      </c>
      <c r="D142" s="61">
        <v>20</v>
      </c>
      <c r="E142" s="62" t="s">
        <v>491</v>
      </c>
      <c r="F142" s="62" t="s">
        <v>571</v>
      </c>
      <c r="G142" s="62" t="s">
        <v>571</v>
      </c>
      <c r="H142" s="62" t="s">
        <v>571</v>
      </c>
      <c r="I142" s="62" t="s">
        <v>574</v>
      </c>
      <c r="J142" s="63">
        <v>0.6</v>
      </c>
    </row>
    <row r="143" spans="2:10" ht="18.75" customHeight="1">
      <c r="B143" s="59" t="s">
        <v>483</v>
      </c>
      <c r="C143" s="60" t="s">
        <v>33</v>
      </c>
      <c r="D143" s="61">
        <v>15</v>
      </c>
      <c r="E143" s="62" t="s">
        <v>491</v>
      </c>
      <c r="F143" s="62" t="s">
        <v>571</v>
      </c>
      <c r="G143" s="62" t="s">
        <v>571</v>
      </c>
      <c r="H143" s="62" t="s">
        <v>571</v>
      </c>
      <c r="I143" s="62" t="s">
        <v>574</v>
      </c>
      <c r="J143" s="63">
        <v>0.75</v>
      </c>
    </row>
    <row r="144" spans="2:10" ht="18.75" customHeight="1">
      <c r="B144" s="59" t="s">
        <v>581</v>
      </c>
      <c r="C144" s="60" t="s">
        <v>443</v>
      </c>
      <c r="D144" s="61">
        <v>1</v>
      </c>
      <c r="E144" s="62" t="s">
        <v>491</v>
      </c>
      <c r="F144" s="62" t="s">
        <v>571</v>
      </c>
      <c r="G144" s="62" t="s">
        <v>571</v>
      </c>
      <c r="H144" s="62" t="s">
        <v>571</v>
      </c>
      <c r="I144" s="62" t="s">
        <v>574</v>
      </c>
      <c r="J144" s="63">
        <v>2779.6</v>
      </c>
    </row>
    <row r="145" spans="2:12" ht="18.75" customHeight="1">
      <c r="B145" s="59" t="s">
        <v>408</v>
      </c>
      <c r="C145" s="60" t="s">
        <v>443</v>
      </c>
      <c r="D145" s="61">
        <v>1</v>
      </c>
      <c r="E145" s="62" t="s">
        <v>491</v>
      </c>
      <c r="F145" s="62" t="s">
        <v>571</v>
      </c>
      <c r="G145" s="62" t="s">
        <v>571</v>
      </c>
      <c r="H145" s="62" t="s">
        <v>571</v>
      </c>
      <c r="I145" s="62" t="s">
        <v>574</v>
      </c>
      <c r="J145" s="63">
        <v>124.4</v>
      </c>
      <c r="K145">
        <v>124.4</v>
      </c>
      <c r="L145" s="20">
        <f>+J145-K145</f>
        <v>0</v>
      </c>
    </row>
    <row r="146" spans="2:12" ht="18.75" customHeight="1">
      <c r="B146" s="59" t="s">
        <v>578</v>
      </c>
      <c r="C146" s="60" t="s">
        <v>443</v>
      </c>
      <c r="D146" s="61">
        <v>1</v>
      </c>
      <c r="E146" s="62" t="s">
        <v>491</v>
      </c>
      <c r="F146" s="62" t="s">
        <v>571</v>
      </c>
      <c r="G146" s="62" t="s">
        <v>571</v>
      </c>
      <c r="H146" s="62" t="s">
        <v>571</v>
      </c>
      <c r="I146" s="62" t="s">
        <v>574</v>
      </c>
      <c r="J146" s="63">
        <v>787.1</v>
      </c>
      <c r="K146">
        <v>787.1</v>
      </c>
      <c r="L146" s="20">
        <f>+J146-K146</f>
        <v>0</v>
      </c>
    </row>
    <row r="147" spans="2:12" ht="30">
      <c r="B147" s="59" t="s">
        <v>413</v>
      </c>
      <c r="C147" s="60" t="s">
        <v>443</v>
      </c>
      <c r="D147" s="61">
        <v>1</v>
      </c>
      <c r="E147" s="62" t="s">
        <v>491</v>
      </c>
      <c r="F147" s="62" t="s">
        <v>571</v>
      </c>
      <c r="G147" s="62" t="s">
        <v>571</v>
      </c>
      <c r="H147" s="62" t="s">
        <v>571</v>
      </c>
      <c r="I147" s="62" t="s">
        <v>574</v>
      </c>
      <c r="J147" s="63">
        <v>1290.5999999999999</v>
      </c>
      <c r="K147">
        <v>1290.5999999999999</v>
      </c>
      <c r="L147" s="20">
        <f t="shared" ref="L147:L150" si="0">+J147-K147</f>
        <v>0</v>
      </c>
    </row>
    <row r="148" spans="2:12" ht="30">
      <c r="B148" s="59" t="s">
        <v>466</v>
      </c>
      <c r="C148" s="60" t="s">
        <v>443</v>
      </c>
      <c r="D148" s="61">
        <v>1</v>
      </c>
      <c r="E148" s="62" t="s">
        <v>491</v>
      </c>
      <c r="F148" s="62" t="s">
        <v>571</v>
      </c>
      <c r="G148" s="62" t="s">
        <v>571</v>
      </c>
      <c r="H148" s="62" t="s">
        <v>571</v>
      </c>
      <c r="I148" s="62" t="s">
        <v>574</v>
      </c>
      <c r="J148" s="63">
        <v>10.8</v>
      </c>
      <c r="K148">
        <v>10.8</v>
      </c>
      <c r="L148" s="20">
        <f t="shared" si="0"/>
        <v>0</v>
      </c>
    </row>
    <row r="149" spans="2:12" ht="18.75" customHeight="1">
      <c r="B149" s="59" t="s">
        <v>579</v>
      </c>
      <c r="C149" s="60" t="s">
        <v>443</v>
      </c>
      <c r="D149" s="61">
        <v>1</v>
      </c>
      <c r="E149" s="62" t="s">
        <v>491</v>
      </c>
      <c r="F149" s="62" t="s">
        <v>571</v>
      </c>
      <c r="G149" s="62" t="s">
        <v>571</v>
      </c>
      <c r="H149" s="62" t="s">
        <v>571</v>
      </c>
      <c r="I149" s="62" t="s">
        <v>574</v>
      </c>
      <c r="J149" s="63">
        <v>154.6</v>
      </c>
      <c r="K149">
        <v>154.6</v>
      </c>
      <c r="L149" s="20">
        <f t="shared" si="0"/>
        <v>0</v>
      </c>
    </row>
    <row r="150" spans="2:12" ht="18.75" customHeight="1">
      <c r="B150" s="59" t="s">
        <v>580</v>
      </c>
      <c r="C150" s="60" t="s">
        <v>443</v>
      </c>
      <c r="D150" s="61">
        <v>1</v>
      </c>
      <c r="E150" s="62" t="s">
        <v>491</v>
      </c>
      <c r="F150" s="62" t="s">
        <v>571</v>
      </c>
      <c r="G150" s="62" t="s">
        <v>571</v>
      </c>
      <c r="H150" s="62" t="s">
        <v>571</v>
      </c>
      <c r="I150" s="62" t="s">
        <v>574</v>
      </c>
      <c r="J150" s="63">
        <v>543.6</v>
      </c>
      <c r="K150">
        <v>543.6</v>
      </c>
      <c r="L150" s="20">
        <f t="shared" si="0"/>
        <v>0</v>
      </c>
    </row>
  </sheetData>
  <autoFilter ref="A6:O6" xr:uid="{9B4CB4E0-B70D-4949-B5FB-AFF8443E257D}"/>
  <mergeCells count="3">
    <mergeCell ref="I1:J1"/>
    <mergeCell ref="I2:J2"/>
    <mergeCell ref="A3:J3"/>
  </mergeCells>
  <pageMargins left="0.15748031496062992" right="0.19685039370078741" top="0.34" bottom="0.27" header="0.15748031496062992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2022</vt:lpstr>
      <vt:lpstr>nyuter</vt:lpstr>
      <vt:lpstr>Sheet3 (2)</vt:lpstr>
      <vt:lpstr>nyuter!Print_Area</vt:lpstr>
      <vt:lpstr>'Sheet3 (2)'!Print_Area</vt:lpstr>
      <vt:lpstr>'2022'!Print_Titles</vt:lpstr>
      <vt:lpstr>'Sheet3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2022-01-24T06:34:22Z</cp:lastPrinted>
  <dcterms:created xsi:type="dcterms:W3CDTF">2018-02-01T10:19:54Z</dcterms:created>
  <dcterms:modified xsi:type="dcterms:W3CDTF">2022-02-10T10:19:38Z</dcterms:modified>
</cp:coreProperties>
</file>